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9200" windowHeight="11745" tabRatio="722" firstSheet="2" activeTab="14"/>
  </bookViews>
  <sheets>
    <sheet name="members" sheetId="64" state="hidden" r:id="rId1"/>
    <sheet name="Home" sheetId="45" r:id="rId2"/>
    <sheet name="อ่านก่อนทำ" sheetId="58" r:id="rId3"/>
    <sheet name="เกณฑ์" sheetId="60" r:id="rId4"/>
    <sheet name="นักเรียน" sheetId="38" r:id="rId5"/>
    <sheet name="ปก" sheetId="46" r:id="rId6"/>
    <sheet name="เวลาเรียน" sheetId="43" r:id="rId7"/>
    <sheet name="list01" sheetId="44" state="hidden" r:id="rId8"/>
    <sheet name="คะแนน1" sheetId="63" r:id="rId9"/>
    <sheet name="คุณลักษณะ" sheetId="48" r:id="rId10"/>
    <sheet name="คุณลักษณะรายข้อ" sheetId="47" r:id="rId11"/>
    <sheet name="คิดวิเคราะห์" sheetId="49" r:id="rId12"/>
    <sheet name="คิดวิเคราะห์รายข้อ" sheetId="50" r:id="rId13"/>
    <sheet name="ตัวชีวัด" sheetId="51" r:id="rId14"/>
    <sheet name="คำอธิบาย" sheetId="52" r:id="rId15"/>
    <sheet name="ตัวชี้วัดคุณลักษณะ" sheetId="53" r:id="rId16"/>
    <sheet name="ตัวชี้วัดการอ่าน" sheetId="54" r:id="rId17"/>
    <sheet name="บันทึกข้อความ" sheetId="62" r:id="rId18"/>
    <sheet name="รายงาน1" sheetId="56" r:id="rId19"/>
    <sheet name="แผนภูมิ" sheetId="61" r:id="rId20"/>
    <sheet name="aboutme" sheetId="57" state="hidden" r:id="rId21"/>
    <sheet name="สมาชิก" sheetId="65" state="hidden" r:id="rId22"/>
  </sheets>
  <externalReferences>
    <externalReference r:id="rId23"/>
  </externalReferences>
  <definedNames>
    <definedName name="_xlnm._FilterDatabase" localSheetId="6" hidden="1">เวลาเรียน!$B$2:$FK$56</definedName>
    <definedName name="date">list01!$G$1:$G$31</definedName>
    <definedName name="grade01">[1]เกณฑ์!$C$8:$G$16</definedName>
    <definedName name="grade1">เกณฑ์!$C$10:$G$18</definedName>
    <definedName name="grade2">เกณฑ์!$J$5:$N$11</definedName>
    <definedName name="grade22">list01!$P$1:$P$14</definedName>
    <definedName name="grade3">เกณฑ์!$J$13:$N$17</definedName>
    <definedName name="gradeact">เกณฑ์!$J$21:$N$22</definedName>
    <definedName name="group_sara">list01!$D$1:$D$12</definedName>
    <definedName name="kroo">list01!$K$1:$K$13</definedName>
    <definedName name="level_class">list01!$I$1:$I$7</definedName>
    <definedName name="level_ed">list01!$E$1:$E$3</definedName>
    <definedName name="list">list01!$C$1:$C$5</definedName>
    <definedName name="mempp5before">members!$C$2:$I$345</definedName>
    <definedName name="month">list01!$A$1:$A$23</definedName>
    <definedName name="months">list01!$F$1:$F$12</definedName>
    <definedName name="posit">list01!$B$1:$B$7</definedName>
    <definedName name="_xlnm.Print_Area" localSheetId="20">aboutme!$C$3:$Q$45</definedName>
    <definedName name="_xlnm.Print_Area" localSheetId="1">Home!$D$2:$K$20</definedName>
    <definedName name="_xlnm.Print_Area" localSheetId="3">เกณฑ์!$B$3:$O$55</definedName>
    <definedName name="_xlnm.Print_Area" localSheetId="8">คะแนน1!$B$2:$AZ$55</definedName>
    <definedName name="_xlnm.Print_Area" localSheetId="14">คำอธิบาย!$C$2:$N$79</definedName>
    <definedName name="_xlnm.Print_Area" localSheetId="11">คิดวิเคราะห์!$B$2:$P$55</definedName>
    <definedName name="_xlnm.Print_Area" localSheetId="12">คิดวิเคราะห์รายข้อ!$B$2:$Y$55</definedName>
    <definedName name="_xlnm.Print_Area" localSheetId="9">คุณลักษณะ!$B$2:$AC$55</definedName>
    <definedName name="_xlnm.Print_Area" localSheetId="10">คุณลักษณะรายข้อ!$B$2:$BA$55</definedName>
    <definedName name="_xlnm.Print_Area" localSheetId="13">ตัวชีวัด!$C$3:$C$79</definedName>
    <definedName name="_xlnm.Print_Area" localSheetId="16">ตัวชี้วัดการอ่าน!$B$2:$D$47</definedName>
    <definedName name="_xlnm.Print_Area" localSheetId="15">ตัวชี้วัดคุณลักษณะ!$C$3:$D$93</definedName>
    <definedName name="_xlnm.Print_Area" localSheetId="4">นักเรียน!$B$2:$K$55</definedName>
    <definedName name="_xlnm.Print_Area" localSheetId="17">บันทึกข้อความ!$B$2:$L$33</definedName>
    <definedName name="_xlnm.Print_Area" localSheetId="5">ปก!$B$2:$R$33</definedName>
    <definedName name="_xlnm.Print_Area" localSheetId="19">แผนภูมิ!$B$2:$M$46</definedName>
    <definedName name="_xlnm.Print_Area" localSheetId="18">รายงาน1!$B$2:$U$56</definedName>
    <definedName name="_xlnm.Print_Area" localSheetId="6">เวลาเรียน!$B$2:$FQ$56</definedName>
    <definedName name="_xlnm.Print_Area" localSheetId="2">อ่านก่อนทำ!$C$2:$N$81</definedName>
    <definedName name="_xlnm.Print_Titles" localSheetId="8">คะแนน1!$B:$E</definedName>
    <definedName name="_xlnm.Print_Titles" localSheetId="11">คิดวิเคราะห์!$B:$E</definedName>
    <definedName name="_xlnm.Print_Titles" localSheetId="12">คิดวิเคราะห์รายข้อ!$B:$C</definedName>
    <definedName name="_xlnm.Print_Titles" localSheetId="9">คุณลักษณะ!$B:$E</definedName>
    <definedName name="_xlnm.Print_Titles" localSheetId="10">คุณลักษณะรายข้อ!$B:$C</definedName>
    <definedName name="_xlnm.Print_Titles" localSheetId="13">ตัวชีวัด!$3:$5</definedName>
    <definedName name="_xlnm.Print_Titles" localSheetId="18">รายงาน1!$B:$C</definedName>
    <definedName name="_xlnm.Print_Titles" localSheetId="6">เวลาเรียน!$F:$F</definedName>
    <definedName name="scor1">list01!$M$1:$M$11</definedName>
    <definedName name="section">list01!$L$1:$L$5</definedName>
    <definedName name="status">list01!$O$1:$O$2</definedName>
    <definedName name="time">list01!$J$1:$J$2</definedName>
    <definedName name="vadpol">list01!$Q$1:$Q$2</definedName>
    <definedName name="year_ed">list01!$H$1:$H$19</definedName>
    <definedName name="years">list01!$H$1:$H$4</definedName>
  </definedNames>
  <calcPr calcId="144525"/>
</workbook>
</file>

<file path=xl/calcChain.xml><?xml version="1.0" encoding="utf-8"?>
<calcChain xmlns="http://schemas.openxmlformats.org/spreadsheetml/2006/main">
  <c r="E74" i="52" l="1"/>
  <c r="H74" i="52"/>
  <c r="K74" i="52"/>
  <c r="AU4" i="63"/>
  <c r="AV9" i="63"/>
  <c r="AV10" i="63"/>
  <c r="AV11" i="63"/>
  <c r="AV12" i="63"/>
  <c r="AV13" i="63"/>
  <c r="AV14" i="63"/>
  <c r="AV15" i="63"/>
  <c r="AV16" i="63"/>
  <c r="AV17" i="63"/>
  <c r="AV18" i="63"/>
  <c r="AV19" i="63"/>
  <c r="AV20" i="63"/>
  <c r="AV21" i="63"/>
  <c r="AV22" i="63"/>
  <c r="AV23" i="63"/>
  <c r="AV24" i="63"/>
  <c r="AV25" i="63"/>
  <c r="AV26" i="63"/>
  <c r="AV27" i="63"/>
  <c r="AV28" i="63"/>
  <c r="AV29" i="63"/>
  <c r="AV30" i="63"/>
  <c r="AV31" i="63"/>
  <c r="AV32" i="63"/>
  <c r="AV33" i="63"/>
  <c r="AV34" i="63"/>
  <c r="AV36" i="63"/>
  <c r="AV37" i="63"/>
  <c r="AV38" i="63"/>
  <c r="AV39" i="63"/>
  <c r="AV40" i="63"/>
  <c r="AV41" i="63"/>
  <c r="AV42" i="63"/>
  <c r="AV43" i="63"/>
  <c r="AV44" i="63"/>
  <c r="AV46" i="63"/>
  <c r="AV47" i="63"/>
  <c r="AV48" i="63"/>
  <c r="AV49" i="63"/>
  <c r="AV50" i="63"/>
  <c r="AV51" i="63"/>
  <c r="AV52" i="63"/>
  <c r="AV53" i="63"/>
  <c r="AV54" i="63"/>
  <c r="AS6" i="63"/>
  <c r="F3" i="63"/>
  <c r="AS9" i="63"/>
  <c r="AT9" i="63" s="1"/>
  <c r="AS10" i="63"/>
  <c r="AT10" i="63" s="1"/>
  <c r="AW10" i="63" s="1"/>
  <c r="AS11" i="63"/>
  <c r="AT11" i="63" s="1"/>
  <c r="AS12" i="63"/>
  <c r="AT12" i="63" s="1"/>
  <c r="AW12" i="63" s="1"/>
  <c r="AS13" i="63"/>
  <c r="AT13" i="63" s="1"/>
  <c r="AS14" i="63"/>
  <c r="AT14" i="63" s="1"/>
  <c r="AW14" i="63" s="1"/>
  <c r="AS15" i="63"/>
  <c r="AT15" i="63" s="1"/>
  <c r="AS16" i="63"/>
  <c r="AT16" i="63" s="1"/>
  <c r="AW16" i="63" s="1"/>
  <c r="AS17" i="63"/>
  <c r="AT17" i="63" s="1"/>
  <c r="AS18" i="63"/>
  <c r="AT18" i="63" s="1"/>
  <c r="AW18" i="63" s="1"/>
  <c r="AS19" i="63"/>
  <c r="AT19" i="63" s="1"/>
  <c r="AS20" i="63"/>
  <c r="AT20" i="63" s="1"/>
  <c r="AW20" i="63" s="1"/>
  <c r="AS21" i="63"/>
  <c r="AT21" i="63" s="1"/>
  <c r="AS22" i="63"/>
  <c r="AT22" i="63" s="1"/>
  <c r="AS23" i="63"/>
  <c r="AT23" i="63" s="1"/>
  <c r="AS24" i="63"/>
  <c r="AT24" i="63" s="1"/>
  <c r="AS25" i="63"/>
  <c r="AT25" i="63" s="1"/>
  <c r="AS26" i="63"/>
  <c r="AT26" i="63" s="1"/>
  <c r="AS27" i="63"/>
  <c r="AT27" i="63" s="1"/>
  <c r="AS28" i="63"/>
  <c r="AT28" i="63" s="1"/>
  <c r="AS29" i="63"/>
  <c r="AT29" i="63" s="1"/>
  <c r="AS30" i="63"/>
  <c r="AT30" i="63" s="1"/>
  <c r="AS31" i="63"/>
  <c r="AT31" i="63" s="1"/>
  <c r="AS32" i="63"/>
  <c r="AT32" i="63" s="1"/>
  <c r="AS33" i="63"/>
  <c r="AT33" i="63" s="1"/>
  <c r="AS34" i="63"/>
  <c r="AT34" i="63" s="1"/>
  <c r="AS35" i="63"/>
  <c r="AS36" i="63"/>
  <c r="AT36" i="63" s="1"/>
  <c r="AS37" i="63"/>
  <c r="AT37" i="63" s="1"/>
  <c r="AS38" i="63"/>
  <c r="AT38" i="63" s="1"/>
  <c r="AS39" i="63"/>
  <c r="AT39" i="63" s="1"/>
  <c r="AS40" i="63"/>
  <c r="AT40" i="63" s="1"/>
  <c r="AS41" i="63"/>
  <c r="AT41" i="63" s="1"/>
  <c r="AS42" i="63"/>
  <c r="AT42" i="63" s="1"/>
  <c r="AS43" i="63"/>
  <c r="AT43" i="63" s="1"/>
  <c r="AS44" i="63"/>
  <c r="AT44" i="63" s="1"/>
  <c r="AS45" i="63"/>
  <c r="AS46" i="63"/>
  <c r="AT46" i="63" s="1"/>
  <c r="AS47" i="63"/>
  <c r="AT47" i="63" s="1"/>
  <c r="AS48" i="63"/>
  <c r="AT48" i="63" s="1"/>
  <c r="AS49" i="63"/>
  <c r="AT49" i="63" s="1"/>
  <c r="AS50" i="63"/>
  <c r="AT50" i="63" s="1"/>
  <c r="AS51" i="63"/>
  <c r="AT51" i="63" s="1"/>
  <c r="AS52" i="63"/>
  <c r="AT52" i="63" s="1"/>
  <c r="AS53" i="63"/>
  <c r="AT53" i="63" s="1"/>
  <c r="AS54" i="63"/>
  <c r="AT54" i="63" s="1"/>
  <c r="AS55" i="63"/>
  <c r="AS7" i="63"/>
  <c r="AS8" i="63"/>
  <c r="AS5" i="63"/>
  <c r="K7" i="60"/>
  <c r="V6" i="61"/>
  <c r="W6" i="61"/>
  <c r="X6" i="61"/>
  <c r="Y6" i="61"/>
  <c r="Z6" i="61"/>
  <c r="AA6" i="61"/>
  <c r="AB6" i="61"/>
  <c r="AC6" i="61"/>
  <c r="AD6" i="61"/>
  <c r="AE6" i="61"/>
  <c r="AF6" i="61"/>
  <c r="AG6" i="61"/>
  <c r="AW53" i="63" l="1"/>
  <c r="AW51" i="63"/>
  <c r="AW49" i="63"/>
  <c r="AW47" i="63"/>
  <c r="AW43" i="63"/>
  <c r="AW41" i="63"/>
  <c r="AW39" i="63"/>
  <c r="AW37" i="63"/>
  <c r="AW33" i="63"/>
  <c r="AW31" i="63"/>
  <c r="AW29" i="63"/>
  <c r="AW27" i="63"/>
  <c r="AW25" i="63"/>
  <c r="AW23" i="63"/>
  <c r="AW21" i="63"/>
  <c r="AW19" i="63"/>
  <c r="AW17" i="63"/>
  <c r="AW15" i="63"/>
  <c r="AW13" i="63"/>
  <c r="AW11" i="63"/>
  <c r="AW9" i="63"/>
  <c r="AW54" i="63"/>
  <c r="AW52" i="63"/>
  <c r="AW50" i="63"/>
  <c r="AW48" i="63"/>
  <c r="AW46" i="63"/>
  <c r="AW44" i="63"/>
  <c r="AW42" i="63"/>
  <c r="AW40" i="63"/>
  <c r="AW38" i="63"/>
  <c r="AW36" i="63"/>
  <c r="AW34" i="63"/>
  <c r="AW32" i="63"/>
  <c r="AW30" i="63"/>
  <c r="AW28" i="63"/>
  <c r="AW26" i="63"/>
  <c r="AW24" i="63"/>
  <c r="AW22" i="63"/>
  <c r="AK5" i="63"/>
  <c r="AW5" i="63"/>
  <c r="AV5" i="63" s="1"/>
  <c r="AO5" i="63"/>
  <c r="G15" i="45"/>
  <c r="AN55" i="63"/>
  <c r="AN54" i="63"/>
  <c r="AO54" i="63" s="1"/>
  <c r="AN53" i="63"/>
  <c r="AO53" i="63" s="1"/>
  <c r="AN52" i="63"/>
  <c r="AO52" i="63" s="1"/>
  <c r="AN51" i="63"/>
  <c r="AO51" i="63" s="1"/>
  <c r="AN50" i="63"/>
  <c r="AO50" i="63" s="1"/>
  <c r="AN49" i="63"/>
  <c r="AO49" i="63" s="1"/>
  <c r="AN48" i="63"/>
  <c r="AO48" i="63" s="1"/>
  <c r="AN47" i="63"/>
  <c r="AO47" i="63" s="1"/>
  <c r="AN46" i="63"/>
  <c r="AO46" i="63" s="1"/>
  <c r="AN45" i="63"/>
  <c r="AN44" i="63"/>
  <c r="AO44" i="63" s="1"/>
  <c r="AN43" i="63"/>
  <c r="AO43" i="63" s="1"/>
  <c r="AN42" i="63"/>
  <c r="AO42" i="63" s="1"/>
  <c r="AN41" i="63"/>
  <c r="AO41" i="63" s="1"/>
  <c r="AN40" i="63"/>
  <c r="AO40" i="63" s="1"/>
  <c r="AN39" i="63"/>
  <c r="AO39" i="63" s="1"/>
  <c r="AN38" i="63"/>
  <c r="AO38" i="63" s="1"/>
  <c r="AN37" i="63"/>
  <c r="AO37" i="63" s="1"/>
  <c r="AN36" i="63"/>
  <c r="AO36" i="63" s="1"/>
  <c r="AN35" i="63"/>
  <c r="AN34" i="63"/>
  <c r="AO34" i="63" s="1"/>
  <c r="AN33" i="63"/>
  <c r="AO33" i="63" s="1"/>
  <c r="AN32" i="63"/>
  <c r="AO32" i="63" s="1"/>
  <c r="AN31" i="63"/>
  <c r="AO31" i="63" s="1"/>
  <c r="AN30" i="63"/>
  <c r="AO30" i="63" s="1"/>
  <c r="AN29" i="63"/>
  <c r="AO29" i="63" s="1"/>
  <c r="AN28" i="63"/>
  <c r="AO28" i="63" s="1"/>
  <c r="AN27" i="63"/>
  <c r="AO27" i="63" s="1"/>
  <c r="AN26" i="63"/>
  <c r="AO26" i="63" s="1"/>
  <c r="AN25" i="63"/>
  <c r="AO25" i="63" s="1"/>
  <c r="AN24" i="63"/>
  <c r="AO24" i="63" s="1"/>
  <c r="AN23" i="63"/>
  <c r="AO23" i="63" s="1"/>
  <c r="AN22" i="63"/>
  <c r="AO22" i="63" s="1"/>
  <c r="AN21" i="63"/>
  <c r="AO21" i="63" s="1"/>
  <c r="AN20" i="63"/>
  <c r="AO20" i="63" s="1"/>
  <c r="AN19" i="63"/>
  <c r="AO19" i="63" s="1"/>
  <c r="AN18" i="63"/>
  <c r="AO18" i="63" s="1"/>
  <c r="AN17" i="63"/>
  <c r="AO17" i="63" s="1"/>
  <c r="AN16" i="63"/>
  <c r="AO16" i="63" s="1"/>
  <c r="AN15" i="63"/>
  <c r="AO15" i="63" s="1"/>
  <c r="AN14" i="63"/>
  <c r="AO14" i="63" s="1"/>
  <c r="AN13" i="63"/>
  <c r="AO13" i="63" s="1"/>
  <c r="AN12" i="63"/>
  <c r="AO12" i="63" s="1"/>
  <c r="AN11" i="63"/>
  <c r="AO11" i="63" s="1"/>
  <c r="AN10" i="63"/>
  <c r="AO10" i="63" s="1"/>
  <c r="AN9" i="63"/>
  <c r="AO9" i="63" s="1"/>
  <c r="AN8" i="63"/>
  <c r="AN7" i="63"/>
  <c r="AN6" i="63"/>
  <c r="AN5" i="63"/>
  <c r="F2" i="63"/>
  <c r="L25" i="46"/>
  <c r="E25" i="46"/>
  <c r="N19" i="60"/>
  <c r="AY2" i="63" s="1"/>
  <c r="K22" i="60"/>
  <c r="K21" i="60"/>
  <c r="F40" i="57"/>
  <c r="F39" i="57"/>
  <c r="B4" i="46" s="1"/>
  <c r="AV2" i="47"/>
  <c r="AO35" i="63" l="1"/>
  <c r="AO55" i="63"/>
  <c r="AV35" i="63"/>
  <c r="AV45" i="63"/>
  <c r="AV55" i="63"/>
  <c r="AT5" i="63"/>
  <c r="AO6" i="63"/>
  <c r="AO7" i="63"/>
  <c r="AO8" i="63"/>
  <c r="AO45" i="63"/>
  <c r="AP5" i="63"/>
  <c r="AX5" i="63" s="1"/>
  <c r="AQ6" i="47"/>
  <c r="AR6" i="47"/>
  <c r="AQ7" i="47"/>
  <c r="AR7" i="47"/>
  <c r="AQ8" i="47"/>
  <c r="AR8" i="47"/>
  <c r="AQ9" i="47"/>
  <c r="AR9" i="47"/>
  <c r="AQ10" i="47"/>
  <c r="AR10" i="47"/>
  <c r="AQ11" i="47"/>
  <c r="AR11" i="47"/>
  <c r="AQ12" i="47"/>
  <c r="AR12" i="47"/>
  <c r="AQ13" i="47"/>
  <c r="AR13" i="47"/>
  <c r="AQ14" i="47"/>
  <c r="AR14" i="47"/>
  <c r="AQ15" i="47"/>
  <c r="AR15" i="47"/>
  <c r="AQ16" i="47"/>
  <c r="AS16" i="47" s="1"/>
  <c r="AR16" i="47"/>
  <c r="AQ17" i="47"/>
  <c r="AR17" i="47"/>
  <c r="AQ18" i="47"/>
  <c r="AR18" i="47"/>
  <c r="AQ19" i="47"/>
  <c r="AR19" i="47"/>
  <c r="AQ20" i="47"/>
  <c r="AR20" i="47"/>
  <c r="AQ21" i="47"/>
  <c r="AR21" i="47"/>
  <c r="AQ22" i="47"/>
  <c r="AR22" i="47"/>
  <c r="AQ23" i="47"/>
  <c r="AR23" i="47"/>
  <c r="AQ24" i="47"/>
  <c r="AR24" i="47"/>
  <c r="AQ25" i="47"/>
  <c r="AR25" i="47"/>
  <c r="AQ26" i="47"/>
  <c r="AR26" i="47"/>
  <c r="AQ27" i="47"/>
  <c r="AR27" i="47"/>
  <c r="AQ28" i="47"/>
  <c r="AR28" i="47"/>
  <c r="AQ29" i="47"/>
  <c r="AR29" i="47"/>
  <c r="AQ30" i="47"/>
  <c r="AR30" i="47"/>
  <c r="AQ31" i="47"/>
  <c r="AR31" i="47"/>
  <c r="AQ32" i="47"/>
  <c r="AS32" i="47" s="1"/>
  <c r="AR32" i="47"/>
  <c r="AQ33" i="47"/>
  <c r="AR33" i="47"/>
  <c r="AQ34" i="47"/>
  <c r="AR34" i="47"/>
  <c r="AQ35" i="47"/>
  <c r="AR35" i="47"/>
  <c r="AQ36" i="47"/>
  <c r="AR36" i="47"/>
  <c r="AQ37" i="47"/>
  <c r="AR37" i="47"/>
  <c r="AQ38" i="47"/>
  <c r="AR38" i="47"/>
  <c r="AQ39" i="47"/>
  <c r="AR39" i="47"/>
  <c r="AQ40" i="47"/>
  <c r="AR40" i="47"/>
  <c r="AQ41" i="47"/>
  <c r="AR41" i="47"/>
  <c r="AQ42" i="47"/>
  <c r="AR42" i="47"/>
  <c r="AQ43" i="47"/>
  <c r="AR43" i="47"/>
  <c r="AQ44" i="47"/>
  <c r="AR44" i="47"/>
  <c r="AQ45" i="47"/>
  <c r="AR45" i="47"/>
  <c r="AQ46" i="47"/>
  <c r="AR46" i="47"/>
  <c r="AQ47" i="47"/>
  <c r="AR47" i="47"/>
  <c r="AQ48" i="47"/>
  <c r="AR48" i="47"/>
  <c r="AQ49" i="47"/>
  <c r="AR49" i="47"/>
  <c r="AQ50" i="47"/>
  <c r="AR50" i="47"/>
  <c r="AQ51" i="47"/>
  <c r="AR51" i="47"/>
  <c r="AQ52" i="47"/>
  <c r="AR52" i="47"/>
  <c r="AQ53" i="47"/>
  <c r="AR53" i="47"/>
  <c r="AQ54" i="47"/>
  <c r="AR54" i="47"/>
  <c r="AQ55" i="47"/>
  <c r="AR55" i="47"/>
  <c r="AR5" i="47"/>
  <c r="AQ5" i="47"/>
  <c r="AS40" i="47"/>
  <c r="AS24" i="47"/>
  <c r="AS8" i="47"/>
  <c r="C47" i="56"/>
  <c r="D47" i="56"/>
  <c r="C48" i="56"/>
  <c r="D48" i="56"/>
  <c r="C49" i="56"/>
  <c r="D49" i="56"/>
  <c r="C50" i="56"/>
  <c r="D50" i="56"/>
  <c r="C51" i="56"/>
  <c r="D51" i="56"/>
  <c r="C52" i="56"/>
  <c r="D52" i="56"/>
  <c r="C53" i="56"/>
  <c r="D53" i="56"/>
  <c r="C54" i="56"/>
  <c r="D54" i="56"/>
  <c r="C55" i="56"/>
  <c r="D55" i="56"/>
  <c r="C56" i="56"/>
  <c r="D56" i="56"/>
  <c r="F46" i="50"/>
  <c r="G46" i="50"/>
  <c r="K46" i="50"/>
  <c r="L46" i="50"/>
  <c r="P46" i="50"/>
  <c r="Q46" i="50" s="1"/>
  <c r="R46" i="50" s="1"/>
  <c r="X46" i="50"/>
  <c r="F47" i="50"/>
  <c r="G47" i="50"/>
  <c r="K47" i="50"/>
  <c r="L47" i="50"/>
  <c r="P47" i="50"/>
  <c r="Q47" i="50" s="1"/>
  <c r="R47" i="50" s="1"/>
  <c r="I48" i="56" s="1"/>
  <c r="X47" i="50"/>
  <c r="F48" i="50"/>
  <c r="G48" i="50"/>
  <c r="K48" i="50"/>
  <c r="L48" i="50"/>
  <c r="P48" i="50"/>
  <c r="Q48" i="50" s="1"/>
  <c r="R48" i="50" s="1"/>
  <c r="X48" i="50"/>
  <c r="F49" i="50"/>
  <c r="G49" i="50"/>
  <c r="K49" i="50"/>
  <c r="L49" i="50"/>
  <c r="P49" i="50"/>
  <c r="Q49" i="50" s="1"/>
  <c r="R49" i="50" s="1"/>
  <c r="I50" i="56" s="1"/>
  <c r="X49" i="50"/>
  <c r="F50" i="50"/>
  <c r="G50" i="50"/>
  <c r="K50" i="50"/>
  <c r="L50" i="50"/>
  <c r="P50" i="50"/>
  <c r="Q50" i="50" s="1"/>
  <c r="R50" i="50" s="1"/>
  <c r="X50" i="50"/>
  <c r="F51" i="50"/>
  <c r="G51" i="50"/>
  <c r="K51" i="50"/>
  <c r="L51" i="50"/>
  <c r="P51" i="50"/>
  <c r="Q51" i="50" s="1"/>
  <c r="R51" i="50" s="1"/>
  <c r="I52" i="56" s="1"/>
  <c r="X51" i="50"/>
  <c r="F52" i="50"/>
  <c r="G52" i="50"/>
  <c r="K52" i="50"/>
  <c r="L52" i="50"/>
  <c r="P52" i="50"/>
  <c r="Q52" i="50" s="1"/>
  <c r="R52" i="50" s="1"/>
  <c r="X52" i="50"/>
  <c r="F53" i="50"/>
  <c r="G53" i="50"/>
  <c r="K53" i="50"/>
  <c r="L53" i="50"/>
  <c r="P53" i="50"/>
  <c r="Q53" i="50" s="1"/>
  <c r="R53" i="50" s="1"/>
  <c r="X53" i="50"/>
  <c r="F54" i="50"/>
  <c r="G54" i="50"/>
  <c r="K54" i="50"/>
  <c r="L54" i="50"/>
  <c r="P54" i="50"/>
  <c r="Q54" i="50" s="1"/>
  <c r="R54" i="50" s="1"/>
  <c r="X54" i="50"/>
  <c r="F55" i="50"/>
  <c r="G55" i="50"/>
  <c r="K55" i="50"/>
  <c r="L55" i="50"/>
  <c r="P55" i="50"/>
  <c r="Q55" i="50" s="1"/>
  <c r="R55" i="50" s="1"/>
  <c r="X55" i="50"/>
  <c r="D46" i="50"/>
  <c r="D47" i="50"/>
  <c r="D48" i="50"/>
  <c r="D49" i="50"/>
  <c r="D50" i="50"/>
  <c r="D51" i="50"/>
  <c r="D52" i="50"/>
  <c r="D53" i="50"/>
  <c r="D54" i="50"/>
  <c r="D55" i="50"/>
  <c r="C46" i="50"/>
  <c r="C47" i="50"/>
  <c r="C48" i="50"/>
  <c r="C49" i="50"/>
  <c r="C50" i="50"/>
  <c r="C51" i="50"/>
  <c r="C52" i="50"/>
  <c r="C53" i="50"/>
  <c r="C54" i="50"/>
  <c r="C55" i="50"/>
  <c r="K46" i="49"/>
  <c r="L46" i="49" s="1"/>
  <c r="K47" i="49"/>
  <c r="L47" i="49" s="1"/>
  <c r="J48" i="56" s="1"/>
  <c r="K48" i="49"/>
  <c r="L48" i="49" s="1"/>
  <c r="K49" i="49"/>
  <c r="L49" i="49"/>
  <c r="J50" i="56" s="1"/>
  <c r="K50" i="49"/>
  <c r="L50" i="49" s="1"/>
  <c r="K51" i="49"/>
  <c r="L51" i="49" s="1"/>
  <c r="J52" i="56" s="1"/>
  <c r="K52" i="49"/>
  <c r="L52" i="49" s="1"/>
  <c r="K53" i="49"/>
  <c r="L53" i="49"/>
  <c r="J54" i="56" s="1"/>
  <c r="K54" i="49"/>
  <c r="L54" i="49" s="1"/>
  <c r="K55" i="49"/>
  <c r="L55" i="49" s="1"/>
  <c r="J56" i="56" s="1"/>
  <c r="D46" i="49"/>
  <c r="D47" i="49"/>
  <c r="D48" i="49"/>
  <c r="D49" i="49"/>
  <c r="D50" i="49"/>
  <c r="D51" i="49"/>
  <c r="D52" i="49"/>
  <c r="D53" i="49"/>
  <c r="D54" i="49"/>
  <c r="D55" i="49"/>
  <c r="C46" i="49"/>
  <c r="C47" i="49"/>
  <c r="C48" i="49"/>
  <c r="C49" i="49"/>
  <c r="C50" i="49"/>
  <c r="C51" i="49"/>
  <c r="C52" i="49"/>
  <c r="C53" i="49"/>
  <c r="C54" i="49"/>
  <c r="C55" i="49"/>
  <c r="F46" i="47"/>
  <c r="G46" i="47"/>
  <c r="H46" i="47"/>
  <c r="I46" i="47"/>
  <c r="M46" i="47"/>
  <c r="N46" i="47"/>
  <c r="R46" i="47"/>
  <c r="S46" i="47" s="1"/>
  <c r="T46" i="47" s="1"/>
  <c r="V46" i="47"/>
  <c r="W46" i="47"/>
  <c r="AA46" i="47"/>
  <c r="AB46" i="47"/>
  <c r="AF46" i="47"/>
  <c r="AG46" i="47"/>
  <c r="AK46" i="47"/>
  <c r="AL46" i="47"/>
  <c r="AM46" i="47"/>
  <c r="AZ46" i="47"/>
  <c r="F47" i="47"/>
  <c r="G47" i="47"/>
  <c r="H47" i="47"/>
  <c r="I47" i="47"/>
  <c r="M47" i="47"/>
  <c r="N47" i="47"/>
  <c r="R47" i="47"/>
  <c r="S47" i="47" s="1"/>
  <c r="T47" i="47" s="1"/>
  <c r="V47" i="47"/>
  <c r="W47" i="47"/>
  <c r="AA47" i="47"/>
  <c r="AB47" i="47"/>
  <c r="AF47" i="47"/>
  <c r="AG47" i="47"/>
  <c r="AK47" i="47"/>
  <c r="AL47" i="47"/>
  <c r="AM47" i="47"/>
  <c r="AZ47" i="47"/>
  <c r="F48" i="47"/>
  <c r="G48" i="47"/>
  <c r="H48" i="47"/>
  <c r="I48" i="47"/>
  <c r="M48" i="47"/>
  <c r="N48" i="47"/>
  <c r="R48" i="47"/>
  <c r="S48" i="47" s="1"/>
  <c r="T48" i="47" s="1"/>
  <c r="V48" i="47"/>
  <c r="W48" i="47"/>
  <c r="AA48" i="47"/>
  <c r="AB48" i="47"/>
  <c r="AF48" i="47"/>
  <c r="AG48" i="47"/>
  <c r="AK48" i="47"/>
  <c r="AL48" i="47"/>
  <c r="AM48" i="47"/>
  <c r="AZ48" i="47"/>
  <c r="F49" i="47"/>
  <c r="G49" i="47"/>
  <c r="H49" i="47"/>
  <c r="I49" i="47"/>
  <c r="M49" i="47"/>
  <c r="N49" i="47"/>
  <c r="R49" i="47"/>
  <c r="S49" i="47" s="1"/>
  <c r="T49" i="47" s="1"/>
  <c r="V49" i="47"/>
  <c r="W49" i="47"/>
  <c r="AA49" i="47"/>
  <c r="AB49" i="47"/>
  <c r="AF49" i="47"/>
  <c r="AG49" i="47"/>
  <c r="AK49" i="47"/>
  <c r="AL49" i="47"/>
  <c r="AM49" i="47"/>
  <c r="AZ49" i="47"/>
  <c r="F50" i="47"/>
  <c r="G50" i="47"/>
  <c r="H50" i="47"/>
  <c r="I50" i="47"/>
  <c r="M50" i="47"/>
  <c r="N50" i="47"/>
  <c r="R50" i="47"/>
  <c r="S50" i="47" s="1"/>
  <c r="T50" i="47" s="1"/>
  <c r="N51" i="56" s="1"/>
  <c r="V50" i="47"/>
  <c r="W50" i="47"/>
  <c r="AA50" i="47"/>
  <c r="AB50" i="47"/>
  <c r="AF50" i="47"/>
  <c r="AG50" i="47"/>
  <c r="AK50" i="47"/>
  <c r="AL50" i="47"/>
  <c r="AM50" i="47"/>
  <c r="AZ50" i="47"/>
  <c r="F51" i="47"/>
  <c r="G51" i="47"/>
  <c r="H51" i="47"/>
  <c r="I51" i="47"/>
  <c r="M51" i="47"/>
  <c r="N51" i="47"/>
  <c r="R51" i="47"/>
  <c r="S51" i="47" s="1"/>
  <c r="T51" i="47" s="1"/>
  <c r="V51" i="47"/>
  <c r="W51" i="47"/>
  <c r="AA51" i="47"/>
  <c r="AB51" i="47"/>
  <c r="AF51" i="47"/>
  <c r="AG51" i="47"/>
  <c r="AK51" i="47"/>
  <c r="AL51" i="47"/>
  <c r="AM51" i="47"/>
  <c r="AZ51" i="47"/>
  <c r="F52" i="47"/>
  <c r="G52" i="47"/>
  <c r="H52" i="47"/>
  <c r="I52" i="47"/>
  <c r="M52" i="47"/>
  <c r="N52" i="47"/>
  <c r="R52" i="47"/>
  <c r="S52" i="47" s="1"/>
  <c r="T52" i="47" s="1"/>
  <c r="N53" i="56" s="1"/>
  <c r="V52" i="47"/>
  <c r="W52" i="47"/>
  <c r="AA52" i="47"/>
  <c r="AB52" i="47"/>
  <c r="AF52" i="47"/>
  <c r="AG52" i="47"/>
  <c r="AK52" i="47"/>
  <c r="AL52" i="47"/>
  <c r="AM52" i="47"/>
  <c r="AZ52" i="47"/>
  <c r="F53" i="47"/>
  <c r="G53" i="47"/>
  <c r="H53" i="47"/>
  <c r="I53" i="47"/>
  <c r="M53" i="47"/>
  <c r="N53" i="47"/>
  <c r="R53" i="47"/>
  <c r="S53" i="47" s="1"/>
  <c r="T53" i="47" s="1"/>
  <c r="V53" i="47"/>
  <c r="W53" i="47"/>
  <c r="AA53" i="47"/>
  <c r="AB53" i="47"/>
  <c r="AF53" i="47"/>
  <c r="AG53" i="47"/>
  <c r="AK53" i="47"/>
  <c r="AL53" i="47"/>
  <c r="AM53" i="47"/>
  <c r="AZ53" i="47"/>
  <c r="F54" i="47"/>
  <c r="G54" i="47"/>
  <c r="H54" i="47"/>
  <c r="I54" i="47"/>
  <c r="M54" i="47"/>
  <c r="N54" i="47"/>
  <c r="R54" i="47"/>
  <c r="S54" i="47" s="1"/>
  <c r="T54" i="47" s="1"/>
  <c r="N55" i="56" s="1"/>
  <c r="V54" i="47"/>
  <c r="W54" i="47"/>
  <c r="AA54" i="47"/>
  <c r="AB54" i="47"/>
  <c r="AF54" i="47"/>
  <c r="AG54" i="47"/>
  <c r="AK54" i="47"/>
  <c r="AL54" i="47"/>
  <c r="AM54" i="47"/>
  <c r="AZ54" i="47"/>
  <c r="F55" i="47"/>
  <c r="G55" i="47"/>
  <c r="H55" i="47"/>
  <c r="I55" i="47"/>
  <c r="M55" i="47"/>
  <c r="N55" i="47"/>
  <c r="R55" i="47"/>
  <c r="S55" i="47" s="1"/>
  <c r="T55" i="47" s="1"/>
  <c r="V55" i="47"/>
  <c r="W55" i="47"/>
  <c r="AA55" i="47"/>
  <c r="AB55" i="47"/>
  <c r="AF55" i="47"/>
  <c r="AG55" i="47"/>
  <c r="AK55" i="47"/>
  <c r="AL55" i="47"/>
  <c r="AM55" i="47"/>
  <c r="AZ55" i="47"/>
  <c r="D46" i="47"/>
  <c r="D47" i="47"/>
  <c r="D48" i="47"/>
  <c r="D49" i="47"/>
  <c r="D50" i="47"/>
  <c r="D51" i="47"/>
  <c r="D52" i="47"/>
  <c r="D53" i="47"/>
  <c r="D54" i="47"/>
  <c r="D55" i="47"/>
  <c r="C46" i="47"/>
  <c r="C47" i="47"/>
  <c r="C48" i="47"/>
  <c r="C49" i="47"/>
  <c r="C50" i="47"/>
  <c r="C51" i="47"/>
  <c r="C52" i="47"/>
  <c r="C53" i="47"/>
  <c r="C54" i="47"/>
  <c r="C55" i="47"/>
  <c r="X46" i="48"/>
  <c r="Y46" i="48" s="1"/>
  <c r="AA46" i="48" s="1"/>
  <c r="U47" i="56" s="1"/>
  <c r="X47" i="48"/>
  <c r="Y47" i="48"/>
  <c r="X48" i="48"/>
  <c r="Y48" i="48"/>
  <c r="AA48" i="48" s="1"/>
  <c r="U49" i="56" s="1"/>
  <c r="X49" i="48"/>
  <c r="Y49" i="48" s="1"/>
  <c r="X50" i="48"/>
  <c r="Y50" i="48" s="1"/>
  <c r="AA50" i="48" s="1"/>
  <c r="U51" i="56" s="1"/>
  <c r="X51" i="48"/>
  <c r="Y51" i="48"/>
  <c r="X52" i="48"/>
  <c r="Y52" i="48" s="1"/>
  <c r="X53" i="48"/>
  <c r="Y53" i="48" s="1"/>
  <c r="X54" i="48"/>
  <c r="Y54" i="48" s="1"/>
  <c r="D46" i="48"/>
  <c r="D47" i="48"/>
  <c r="D48" i="48"/>
  <c r="D49" i="48"/>
  <c r="D50" i="48"/>
  <c r="D51" i="48"/>
  <c r="D52" i="48"/>
  <c r="D53" i="48"/>
  <c r="D54" i="48"/>
  <c r="D55" i="48"/>
  <c r="C46" i="48"/>
  <c r="C47" i="48"/>
  <c r="C48" i="48"/>
  <c r="C49" i="48"/>
  <c r="C50" i="48"/>
  <c r="C51" i="48"/>
  <c r="C52" i="48"/>
  <c r="C53" i="48"/>
  <c r="C54" i="48"/>
  <c r="C55" i="48"/>
  <c r="AJ46" i="63"/>
  <c r="AJ47" i="63"/>
  <c r="AJ48" i="63"/>
  <c r="AJ49" i="63"/>
  <c r="AJ50" i="63"/>
  <c r="AJ51" i="63"/>
  <c r="AJ52" i="63"/>
  <c r="AJ53" i="63"/>
  <c r="AJ54" i="63"/>
  <c r="AJ55" i="63"/>
  <c r="D46" i="63"/>
  <c r="D47" i="63"/>
  <c r="D48" i="63"/>
  <c r="D49" i="63"/>
  <c r="D50" i="63"/>
  <c r="D51" i="63"/>
  <c r="D52" i="63"/>
  <c r="D53" i="63"/>
  <c r="D54" i="63"/>
  <c r="D55" i="63"/>
  <c r="C46" i="63"/>
  <c r="C47" i="63"/>
  <c r="C48" i="63"/>
  <c r="C49" i="63"/>
  <c r="C50" i="63"/>
  <c r="C51" i="63"/>
  <c r="C52" i="63"/>
  <c r="C53" i="63"/>
  <c r="C54" i="63"/>
  <c r="C55" i="63"/>
  <c r="J9" i="46"/>
  <c r="J10" i="46"/>
  <c r="C47" i="43"/>
  <c r="D47" i="43"/>
  <c r="E47" i="43"/>
  <c r="F47" i="43"/>
  <c r="M46" i="38" s="1"/>
  <c r="FL47" i="43"/>
  <c r="FM47" i="43"/>
  <c r="FN47" i="43"/>
  <c r="FO47" i="43"/>
  <c r="FP47" i="43"/>
  <c r="C48" i="43"/>
  <c r="D48" i="43"/>
  <c r="E48" i="43"/>
  <c r="F48" i="43"/>
  <c r="M47" i="38" s="1"/>
  <c r="FL48" i="43"/>
  <c r="FM48" i="43"/>
  <c r="FN48" i="43"/>
  <c r="FO48" i="43"/>
  <c r="FP48" i="43"/>
  <c r="C49" i="43"/>
  <c r="D49" i="43"/>
  <c r="E49" i="43"/>
  <c r="F49" i="43"/>
  <c r="M48" i="38" s="1"/>
  <c r="FL49" i="43"/>
  <c r="FM49" i="43"/>
  <c r="FN49" i="43"/>
  <c r="FO49" i="43"/>
  <c r="FP49" i="43"/>
  <c r="C50" i="43"/>
  <c r="D50" i="43"/>
  <c r="E50" i="43"/>
  <c r="F50" i="43"/>
  <c r="M49" i="38" s="1"/>
  <c r="FL50" i="43"/>
  <c r="FM50" i="43"/>
  <c r="FN50" i="43"/>
  <c r="FO50" i="43"/>
  <c r="FP50" i="43"/>
  <c r="C51" i="43"/>
  <c r="D51" i="43"/>
  <c r="E51" i="43"/>
  <c r="F51" i="43"/>
  <c r="M50" i="38" s="1"/>
  <c r="FL51" i="43"/>
  <c r="FM51" i="43"/>
  <c r="FN51" i="43"/>
  <c r="FO51" i="43"/>
  <c r="FP51" i="43"/>
  <c r="C52" i="43"/>
  <c r="D52" i="43"/>
  <c r="E52" i="43"/>
  <c r="F52" i="43"/>
  <c r="M51" i="38" s="1"/>
  <c r="FL52" i="43"/>
  <c r="FM52" i="43"/>
  <c r="FN52" i="43"/>
  <c r="FO52" i="43"/>
  <c r="FP52" i="43"/>
  <c r="C53" i="43"/>
  <c r="D53" i="43"/>
  <c r="E53" i="43"/>
  <c r="F53" i="43"/>
  <c r="M52" i="38" s="1"/>
  <c r="FL53" i="43"/>
  <c r="FM53" i="43"/>
  <c r="FN53" i="43"/>
  <c r="FO53" i="43"/>
  <c r="FP53" i="43"/>
  <c r="C54" i="43"/>
  <c r="D54" i="43"/>
  <c r="E54" i="43"/>
  <c r="F54" i="43"/>
  <c r="M53" i="38" s="1"/>
  <c r="FL54" i="43"/>
  <c r="FM54" i="43"/>
  <c r="FN54" i="43"/>
  <c r="FO54" i="43"/>
  <c r="FP54" i="43"/>
  <c r="C55" i="43"/>
  <c r="D55" i="43"/>
  <c r="E55" i="43"/>
  <c r="F55" i="43"/>
  <c r="M54" i="38" s="1"/>
  <c r="FL55" i="43"/>
  <c r="FM55" i="43"/>
  <c r="FN55" i="43"/>
  <c r="FO55" i="43"/>
  <c r="FP55" i="43"/>
  <c r="C56" i="43"/>
  <c r="D56" i="43"/>
  <c r="E56" i="43"/>
  <c r="F56" i="43"/>
  <c r="M55" i="38" s="1"/>
  <c r="FL56" i="43"/>
  <c r="FM56" i="43"/>
  <c r="FN56" i="43"/>
  <c r="FO56" i="43"/>
  <c r="FP56" i="43"/>
  <c r="U7" i="61"/>
  <c r="R14" i="46"/>
  <c r="W7" i="61" s="1"/>
  <c r="Q14" i="46"/>
  <c r="X51" i="47" l="1"/>
  <c r="Y51" i="47" s="1"/>
  <c r="O52" i="56" s="1"/>
  <c r="AS46" i="47"/>
  <c r="AS44" i="47"/>
  <c r="AT44" i="47" s="1"/>
  <c r="S45" i="56" s="1"/>
  <c r="AS42" i="47"/>
  <c r="AS38" i="47"/>
  <c r="AS36" i="47"/>
  <c r="AS34" i="47"/>
  <c r="AS30" i="47"/>
  <c r="AS28" i="47"/>
  <c r="AS26" i="47"/>
  <c r="AS22" i="47"/>
  <c r="AS20" i="47"/>
  <c r="AS18" i="47"/>
  <c r="AS14" i="47"/>
  <c r="AS12" i="47"/>
  <c r="AS10" i="47"/>
  <c r="J51" i="47"/>
  <c r="K51" i="47" s="1"/>
  <c r="H52" i="50"/>
  <c r="I52" i="50" s="1"/>
  <c r="G53" i="56" s="1"/>
  <c r="H46" i="50"/>
  <c r="I46" i="50" s="1"/>
  <c r="G47" i="56" s="1"/>
  <c r="AT45" i="63"/>
  <c r="AW45" i="63" s="1"/>
  <c r="AT55" i="63"/>
  <c r="AW55" i="63" s="1"/>
  <c r="AT35" i="63"/>
  <c r="AW35" i="63" s="1"/>
  <c r="AV7" i="63"/>
  <c r="AV8" i="63"/>
  <c r="AV6" i="63"/>
  <c r="AT8" i="63"/>
  <c r="AW8" i="63" s="1"/>
  <c r="AT6" i="63"/>
  <c r="AW6" i="63" s="1"/>
  <c r="AT7" i="63"/>
  <c r="AS6" i="47"/>
  <c r="X55" i="47"/>
  <c r="Y55" i="47" s="1"/>
  <c r="O56" i="56" s="1"/>
  <c r="O54" i="47"/>
  <c r="P54" i="47" s="1"/>
  <c r="M55" i="56" s="1"/>
  <c r="X53" i="47"/>
  <c r="Y53" i="47" s="1"/>
  <c r="O54" i="56" s="1"/>
  <c r="O52" i="47"/>
  <c r="P52" i="47" s="1"/>
  <c r="M53" i="56" s="1"/>
  <c r="AH51" i="47"/>
  <c r="AI51" i="47" s="1"/>
  <c r="Q52" i="56" s="1"/>
  <c r="AC51" i="47"/>
  <c r="AD51" i="47" s="1"/>
  <c r="P52" i="56" s="1"/>
  <c r="O51" i="47"/>
  <c r="P51" i="47" s="1"/>
  <c r="AH49" i="47"/>
  <c r="AI49" i="47" s="1"/>
  <c r="Q50" i="56" s="1"/>
  <c r="X49" i="47"/>
  <c r="Y49" i="47" s="1"/>
  <c r="O50" i="56" s="1"/>
  <c r="O48" i="47"/>
  <c r="P48" i="47" s="1"/>
  <c r="M49" i="56" s="1"/>
  <c r="AH47" i="47"/>
  <c r="AI47" i="47" s="1"/>
  <c r="O46" i="47"/>
  <c r="P46" i="47" s="1"/>
  <c r="M47" i="56" s="1"/>
  <c r="M49" i="50"/>
  <c r="N49" i="50" s="1"/>
  <c r="H50" i="56" s="1"/>
  <c r="M47" i="50"/>
  <c r="N47" i="50" s="1"/>
  <c r="H48" i="56" s="1"/>
  <c r="H47" i="50"/>
  <c r="I47" i="50" s="1"/>
  <c r="M46" i="50"/>
  <c r="N46" i="50" s="1"/>
  <c r="H47" i="56" s="1"/>
  <c r="AN47" i="47"/>
  <c r="AO47" i="47" s="1"/>
  <c r="AP47" i="47" s="1"/>
  <c r="H54" i="50"/>
  <c r="I54" i="50" s="1"/>
  <c r="G55" i="56" s="1"/>
  <c r="M53" i="50"/>
  <c r="N53" i="50" s="1"/>
  <c r="H54" i="56" s="1"/>
  <c r="H53" i="50"/>
  <c r="I53" i="50" s="1"/>
  <c r="G54" i="56" s="1"/>
  <c r="M51" i="50"/>
  <c r="N51" i="50" s="1"/>
  <c r="J55" i="47"/>
  <c r="K55" i="47" s="1"/>
  <c r="AH50" i="47"/>
  <c r="AI50" i="47" s="1"/>
  <c r="AC50" i="47"/>
  <c r="AD50" i="47" s="1"/>
  <c r="P51" i="56" s="1"/>
  <c r="AC48" i="47"/>
  <c r="AD48" i="47" s="1"/>
  <c r="P49" i="56" s="1"/>
  <c r="X48" i="47"/>
  <c r="Y48" i="47" s="1"/>
  <c r="O49" i="56" s="1"/>
  <c r="AC46" i="47"/>
  <c r="AD46" i="47" s="1"/>
  <c r="P47" i="56" s="1"/>
  <c r="X46" i="47"/>
  <c r="Y46" i="47" s="1"/>
  <c r="O47" i="56" s="1"/>
  <c r="H55" i="50"/>
  <c r="I55" i="50" s="1"/>
  <c r="M54" i="50"/>
  <c r="N54" i="50" s="1"/>
  <c r="O54" i="50" s="1"/>
  <c r="H50" i="50"/>
  <c r="I50" i="50" s="1"/>
  <c r="G51" i="56" s="1"/>
  <c r="M48" i="50"/>
  <c r="N48" i="50" s="1"/>
  <c r="H49" i="56" s="1"/>
  <c r="H48" i="50"/>
  <c r="AS5" i="47"/>
  <c r="AS55" i="47"/>
  <c r="AS54" i="47"/>
  <c r="AS53" i="47"/>
  <c r="AS52" i="47"/>
  <c r="AS51" i="47"/>
  <c r="AS50" i="47"/>
  <c r="AS49" i="47"/>
  <c r="AS48" i="47"/>
  <c r="AS47" i="47"/>
  <c r="AS45" i="47"/>
  <c r="AT45" i="47" s="1"/>
  <c r="S46" i="56" s="1"/>
  <c r="AS43" i="47"/>
  <c r="AS41" i="47"/>
  <c r="AT41" i="47" s="1"/>
  <c r="S42" i="56" s="1"/>
  <c r="AS39" i="47"/>
  <c r="AS37" i="47"/>
  <c r="AT37" i="47" s="1"/>
  <c r="S38" i="56" s="1"/>
  <c r="AS35" i="47"/>
  <c r="AS33" i="47"/>
  <c r="AT33" i="47" s="1"/>
  <c r="S34" i="56" s="1"/>
  <c r="AS31" i="47"/>
  <c r="AS29" i="47"/>
  <c r="AT29" i="47" s="1"/>
  <c r="S30" i="56" s="1"/>
  <c r="AS27" i="47"/>
  <c r="AS25" i="47"/>
  <c r="AT25" i="47" s="1"/>
  <c r="S26" i="56" s="1"/>
  <c r="AS23" i="47"/>
  <c r="AS21" i="47"/>
  <c r="AT21" i="47" s="1"/>
  <c r="S22" i="56" s="1"/>
  <c r="AS19" i="47"/>
  <c r="AS17" i="47"/>
  <c r="AT17" i="47" s="1"/>
  <c r="S18" i="56" s="1"/>
  <c r="AS15" i="47"/>
  <c r="AS13" i="47"/>
  <c r="AT13" i="47" s="1"/>
  <c r="S14" i="56" s="1"/>
  <c r="AS11" i="47"/>
  <c r="AS9" i="47"/>
  <c r="AT9" i="47" s="1"/>
  <c r="S10" i="56" s="1"/>
  <c r="AS7" i="47"/>
  <c r="AH55" i="47"/>
  <c r="AI55" i="47" s="1"/>
  <c r="Q56" i="56" s="1"/>
  <c r="AC55" i="47"/>
  <c r="AD55" i="47" s="1"/>
  <c r="AE55" i="47" s="1"/>
  <c r="O55" i="47"/>
  <c r="P55" i="47" s="1"/>
  <c r="Q55" i="47" s="1"/>
  <c r="AH54" i="47"/>
  <c r="AI54" i="47" s="1"/>
  <c r="AC54" i="47"/>
  <c r="AD54" i="47" s="1"/>
  <c r="P55" i="56" s="1"/>
  <c r="AH53" i="47"/>
  <c r="AI53" i="47" s="1"/>
  <c r="Q54" i="56" s="1"/>
  <c r="J53" i="47"/>
  <c r="O50" i="47"/>
  <c r="P50" i="47" s="1"/>
  <c r="M51" i="56" s="1"/>
  <c r="J49" i="47"/>
  <c r="AN55" i="47"/>
  <c r="AO55" i="47" s="1"/>
  <c r="R56" i="56" s="1"/>
  <c r="AN51" i="47"/>
  <c r="AO51" i="47" s="1"/>
  <c r="R52" i="56" s="1"/>
  <c r="J47" i="47"/>
  <c r="AN53" i="47"/>
  <c r="AO53" i="47" s="1"/>
  <c r="R54" i="56" s="1"/>
  <c r="AC53" i="47"/>
  <c r="AD53" i="47" s="1"/>
  <c r="AE53" i="47" s="1"/>
  <c r="O53" i="47"/>
  <c r="P53" i="47" s="1"/>
  <c r="Q53" i="47" s="1"/>
  <c r="AH52" i="47"/>
  <c r="AI52" i="47" s="1"/>
  <c r="AC52" i="47"/>
  <c r="AD52" i="47" s="1"/>
  <c r="AE52" i="47" s="1"/>
  <c r="AN49" i="47"/>
  <c r="AO49" i="47" s="1"/>
  <c r="R50" i="56" s="1"/>
  <c r="AC49" i="47"/>
  <c r="AD49" i="47" s="1"/>
  <c r="P50" i="56" s="1"/>
  <c r="O49" i="47"/>
  <c r="P49" i="47" s="1"/>
  <c r="AH48" i="47"/>
  <c r="AI48" i="47" s="1"/>
  <c r="AJ48" i="47" s="1"/>
  <c r="X47" i="47"/>
  <c r="Y47" i="47" s="1"/>
  <c r="Z47" i="47" s="1"/>
  <c r="P53" i="56"/>
  <c r="J55" i="56"/>
  <c r="N54" i="49"/>
  <c r="K55" i="56" s="1"/>
  <c r="J51" i="56"/>
  <c r="N50" i="49"/>
  <c r="K51" i="56" s="1"/>
  <c r="J47" i="56"/>
  <c r="N46" i="49"/>
  <c r="K47" i="56" s="1"/>
  <c r="H52" i="56"/>
  <c r="O51" i="50"/>
  <c r="AE54" i="47"/>
  <c r="AE50" i="47"/>
  <c r="J53" i="56"/>
  <c r="N52" i="49"/>
  <c r="K53" i="56" s="1"/>
  <c r="J49" i="56"/>
  <c r="N48" i="49"/>
  <c r="K49" i="56" s="1"/>
  <c r="I54" i="56"/>
  <c r="S53" i="50"/>
  <c r="I48" i="50"/>
  <c r="T48" i="50"/>
  <c r="U48" i="50" s="1"/>
  <c r="W48" i="50" s="1"/>
  <c r="X54" i="47"/>
  <c r="Y54" i="47" s="1"/>
  <c r="O55" i="56" s="1"/>
  <c r="AJ53" i="47"/>
  <c r="X52" i="47"/>
  <c r="Y52" i="47" s="1"/>
  <c r="Q52" i="47"/>
  <c r="AJ51" i="47"/>
  <c r="X50" i="47"/>
  <c r="Y50" i="47" s="1"/>
  <c r="O51" i="56" s="1"/>
  <c r="Q50" i="47"/>
  <c r="AJ49" i="47"/>
  <c r="J48" i="47"/>
  <c r="AC47" i="47"/>
  <c r="AD47" i="47" s="1"/>
  <c r="AE47" i="47" s="1"/>
  <c r="O47" i="47"/>
  <c r="P47" i="47" s="1"/>
  <c r="AH46" i="47"/>
  <c r="AI46" i="47" s="1"/>
  <c r="AJ46" i="47" s="1"/>
  <c r="J46" i="47"/>
  <c r="N55" i="49"/>
  <c r="K56" i="56" s="1"/>
  <c r="N53" i="49"/>
  <c r="K54" i="56" s="1"/>
  <c r="N51" i="49"/>
  <c r="K52" i="56" s="1"/>
  <c r="N49" i="49"/>
  <c r="K50" i="56" s="1"/>
  <c r="N47" i="49"/>
  <c r="K48" i="56" s="1"/>
  <c r="M55" i="50"/>
  <c r="T52" i="50"/>
  <c r="U52" i="50" s="1"/>
  <c r="W52" i="50" s="1"/>
  <c r="M52" i="50"/>
  <c r="N52" i="50" s="1"/>
  <c r="J52" i="50"/>
  <c r="H51" i="50"/>
  <c r="I51" i="50" s="1"/>
  <c r="M50" i="50"/>
  <c r="N50" i="50" s="1"/>
  <c r="O50" i="50" s="1"/>
  <c r="S49" i="50"/>
  <c r="H49" i="50"/>
  <c r="I49" i="50" s="1"/>
  <c r="J49" i="50" s="1"/>
  <c r="AN46" i="47"/>
  <c r="AO46" i="47" s="1"/>
  <c r="R47" i="56" s="1"/>
  <c r="T55" i="56"/>
  <c r="AA54" i="48"/>
  <c r="U55" i="56" s="1"/>
  <c r="Z54" i="48"/>
  <c r="T53" i="56"/>
  <c r="AA52" i="48"/>
  <c r="U53" i="56" s="1"/>
  <c r="Z52" i="48"/>
  <c r="N56" i="56"/>
  <c r="U55" i="47"/>
  <c r="N54" i="56"/>
  <c r="U53" i="47"/>
  <c r="N52" i="56"/>
  <c r="U51" i="47"/>
  <c r="N50" i="56"/>
  <c r="U49" i="47"/>
  <c r="T54" i="56"/>
  <c r="AA53" i="48"/>
  <c r="U54" i="56" s="1"/>
  <c r="Z53" i="48"/>
  <c r="M56" i="56"/>
  <c r="Q55" i="56"/>
  <c r="AJ54" i="47"/>
  <c r="M54" i="56"/>
  <c r="Q53" i="56"/>
  <c r="AJ52" i="47"/>
  <c r="M52" i="56"/>
  <c r="Q51" i="47"/>
  <c r="Q51" i="56"/>
  <c r="AJ50" i="47"/>
  <c r="M50" i="56"/>
  <c r="Q49" i="47"/>
  <c r="Q49" i="56"/>
  <c r="T52" i="56"/>
  <c r="Z51" i="48"/>
  <c r="T50" i="56"/>
  <c r="Z49" i="48"/>
  <c r="T48" i="56"/>
  <c r="Z47" i="48"/>
  <c r="P56" i="56"/>
  <c r="AN54" i="47"/>
  <c r="AO54" i="47" s="1"/>
  <c r="Z54" i="47"/>
  <c r="P54" i="56"/>
  <c r="AN52" i="47"/>
  <c r="AO52" i="47" s="1"/>
  <c r="O53" i="56"/>
  <c r="Z52" i="47"/>
  <c r="AE51" i="47"/>
  <c r="AN50" i="47"/>
  <c r="AO50" i="47" s="1"/>
  <c r="Z50" i="47"/>
  <c r="AE49" i="47"/>
  <c r="AN48" i="47"/>
  <c r="AO48" i="47" s="1"/>
  <c r="AE48" i="47"/>
  <c r="Z48" i="47"/>
  <c r="K48" i="47"/>
  <c r="P48" i="56"/>
  <c r="O48" i="56"/>
  <c r="M48" i="56"/>
  <c r="Q47" i="47"/>
  <c r="Q47" i="56"/>
  <c r="AE46" i="47"/>
  <c r="K46" i="47"/>
  <c r="N55" i="50"/>
  <c r="T55" i="50"/>
  <c r="U55" i="50" s="1"/>
  <c r="G56" i="56"/>
  <c r="J55" i="50"/>
  <c r="I55" i="56"/>
  <c r="S54" i="50"/>
  <c r="H55" i="56"/>
  <c r="H53" i="56"/>
  <c r="O52" i="50"/>
  <c r="I49" i="56"/>
  <c r="S48" i="50"/>
  <c r="AA51" i="48"/>
  <c r="U52" i="56" s="1"/>
  <c r="T51" i="56"/>
  <c r="Z50" i="48"/>
  <c r="AA49" i="48"/>
  <c r="U50" i="56" s="1"/>
  <c r="T49" i="56"/>
  <c r="Z48" i="48"/>
  <c r="AA47" i="48"/>
  <c r="U48" i="56" s="1"/>
  <c r="T47" i="56"/>
  <c r="Z46" i="48"/>
  <c r="AP55" i="47"/>
  <c r="Z55" i="47"/>
  <c r="U54" i="47"/>
  <c r="J54" i="47"/>
  <c r="AP53" i="47"/>
  <c r="Z53" i="47"/>
  <c r="K53" i="47"/>
  <c r="U52" i="47"/>
  <c r="J52" i="47"/>
  <c r="AV52" i="47" s="1"/>
  <c r="Z51" i="47"/>
  <c r="U50" i="47"/>
  <c r="J50" i="47"/>
  <c r="AP49" i="47"/>
  <c r="Z49" i="47"/>
  <c r="K49" i="47"/>
  <c r="N49" i="56"/>
  <c r="U48" i="47"/>
  <c r="Q48" i="47"/>
  <c r="R48" i="56"/>
  <c r="Q48" i="56"/>
  <c r="AJ47" i="47"/>
  <c r="N48" i="56"/>
  <c r="U47" i="47"/>
  <c r="AP46" i="47"/>
  <c r="Z46" i="47"/>
  <c r="N47" i="56"/>
  <c r="U46" i="47"/>
  <c r="Q46" i="47"/>
  <c r="I56" i="56"/>
  <c r="S55" i="50"/>
  <c r="I53" i="56"/>
  <c r="S52" i="50"/>
  <c r="O48" i="50"/>
  <c r="M55" i="49"/>
  <c r="M54" i="49"/>
  <c r="M53" i="49"/>
  <c r="M52" i="49"/>
  <c r="M51" i="49"/>
  <c r="M50" i="49"/>
  <c r="M49" i="49"/>
  <c r="M48" i="49"/>
  <c r="M47" i="49"/>
  <c r="M46" i="49"/>
  <c r="O53" i="50"/>
  <c r="S51" i="50"/>
  <c r="T51" i="50"/>
  <c r="U51" i="50" s="1"/>
  <c r="J50" i="50"/>
  <c r="O49" i="50"/>
  <c r="V48" i="50"/>
  <c r="S47" i="50"/>
  <c r="T47" i="50"/>
  <c r="U47" i="50" s="1"/>
  <c r="G52" i="56"/>
  <c r="J51" i="50"/>
  <c r="I51" i="56"/>
  <c r="S50" i="50"/>
  <c r="T49" i="50"/>
  <c r="U49" i="50" s="1"/>
  <c r="G48" i="56"/>
  <c r="J47" i="50"/>
  <c r="I47" i="56"/>
  <c r="S46" i="50"/>
  <c r="O46" i="50"/>
  <c r="AT55" i="47"/>
  <c r="S56" i="56" s="1"/>
  <c r="AT54" i="47"/>
  <c r="S55" i="56" s="1"/>
  <c r="AT53" i="47"/>
  <c r="S54" i="56" s="1"/>
  <c r="AT52" i="47"/>
  <c r="S53" i="56" s="1"/>
  <c r="AT51" i="47"/>
  <c r="S52" i="56" s="1"/>
  <c r="AT50" i="47"/>
  <c r="S51" i="56" s="1"/>
  <c r="AT49" i="47"/>
  <c r="S50" i="56" s="1"/>
  <c r="AT48" i="47"/>
  <c r="S49" i="56" s="1"/>
  <c r="AT47" i="47"/>
  <c r="S48" i="56" s="1"/>
  <c r="AT46" i="47"/>
  <c r="S47" i="56" s="1"/>
  <c r="AT43" i="47"/>
  <c r="S44" i="56" s="1"/>
  <c r="AT42" i="47"/>
  <c r="S43" i="56" s="1"/>
  <c r="AT40" i="47"/>
  <c r="S41" i="56" s="1"/>
  <c r="AT39" i="47"/>
  <c r="S40" i="56" s="1"/>
  <c r="AT38" i="47"/>
  <c r="S39" i="56" s="1"/>
  <c r="AT36" i="47"/>
  <c r="S37" i="56" s="1"/>
  <c r="AT35" i="47"/>
  <c r="S36" i="56" s="1"/>
  <c r="AT34" i="47"/>
  <c r="S35" i="56" s="1"/>
  <c r="AT32" i="47"/>
  <c r="S33" i="56" s="1"/>
  <c r="AT31" i="47"/>
  <c r="S32" i="56" s="1"/>
  <c r="AT30" i="47"/>
  <c r="S31" i="56" s="1"/>
  <c r="AT28" i="47"/>
  <c r="S29" i="56" s="1"/>
  <c r="AT27" i="47"/>
  <c r="S28" i="56" s="1"/>
  <c r="AT26" i="47"/>
  <c r="S27" i="56" s="1"/>
  <c r="AT24" i="47"/>
  <c r="S25" i="56" s="1"/>
  <c r="AT23" i="47"/>
  <c r="S24" i="56" s="1"/>
  <c r="AT22" i="47"/>
  <c r="S23" i="56" s="1"/>
  <c r="AT20" i="47"/>
  <c r="S21" i="56" s="1"/>
  <c r="AT19" i="47"/>
  <c r="S20" i="56" s="1"/>
  <c r="AT18" i="47"/>
  <c r="S19" i="56" s="1"/>
  <c r="AT16" i="47"/>
  <c r="S17" i="56" s="1"/>
  <c r="AT15" i="47"/>
  <c r="S16" i="56" s="1"/>
  <c r="AT14" i="47"/>
  <c r="S15" i="56" s="1"/>
  <c r="AT12" i="47"/>
  <c r="S13" i="56" s="1"/>
  <c r="AT11" i="47"/>
  <c r="S12" i="56" s="1"/>
  <c r="AT10" i="47"/>
  <c r="S11" i="56" s="1"/>
  <c r="AT8" i="47"/>
  <c r="S9" i="56" s="1"/>
  <c r="V7" i="61"/>
  <c r="E4" i="63"/>
  <c r="AA3" i="63"/>
  <c r="D45" i="63"/>
  <c r="C45" i="63"/>
  <c r="D44" i="63"/>
  <c r="C44" i="63"/>
  <c r="D43" i="63"/>
  <c r="C43" i="63"/>
  <c r="D42" i="63"/>
  <c r="C42" i="63"/>
  <c r="D41" i="63"/>
  <c r="C41" i="63"/>
  <c r="D40" i="63"/>
  <c r="C40" i="63"/>
  <c r="D39" i="63"/>
  <c r="C39" i="63"/>
  <c r="D38" i="63"/>
  <c r="C38" i="63"/>
  <c r="D37" i="63"/>
  <c r="C37" i="63"/>
  <c r="D36" i="63"/>
  <c r="C36" i="63"/>
  <c r="D35" i="63"/>
  <c r="C35" i="63"/>
  <c r="D34" i="63"/>
  <c r="C34" i="63"/>
  <c r="D33" i="63"/>
  <c r="C33" i="63"/>
  <c r="D32" i="63"/>
  <c r="C32" i="63"/>
  <c r="D31" i="63"/>
  <c r="C31" i="63"/>
  <c r="D30" i="63"/>
  <c r="C30" i="63"/>
  <c r="D29" i="63"/>
  <c r="C29" i="63"/>
  <c r="D28" i="63"/>
  <c r="C28" i="63"/>
  <c r="D27" i="63"/>
  <c r="C27" i="63"/>
  <c r="D26" i="63"/>
  <c r="C26" i="63"/>
  <c r="D25" i="63"/>
  <c r="C25" i="63"/>
  <c r="D24" i="63"/>
  <c r="C24" i="63"/>
  <c r="D23" i="63"/>
  <c r="C23" i="63"/>
  <c r="D22" i="63"/>
  <c r="C22" i="63"/>
  <c r="D21" i="63"/>
  <c r="C21" i="63"/>
  <c r="D20" i="63"/>
  <c r="C20" i="63"/>
  <c r="D19" i="63"/>
  <c r="C19" i="63"/>
  <c r="D18" i="63"/>
  <c r="C18" i="63"/>
  <c r="D17" i="63"/>
  <c r="C17" i="63"/>
  <c r="D16" i="63"/>
  <c r="C16" i="63"/>
  <c r="D15" i="63"/>
  <c r="C15" i="63"/>
  <c r="D14" i="63"/>
  <c r="C14" i="63"/>
  <c r="D13" i="63"/>
  <c r="C13" i="63"/>
  <c r="D12" i="63"/>
  <c r="C12" i="63"/>
  <c r="D11" i="63"/>
  <c r="C11" i="63"/>
  <c r="D10" i="63"/>
  <c r="C10" i="63"/>
  <c r="D9" i="63"/>
  <c r="C9" i="63"/>
  <c r="D8" i="63"/>
  <c r="C8" i="63"/>
  <c r="D7" i="63"/>
  <c r="C7" i="63"/>
  <c r="D6" i="63"/>
  <c r="C6" i="63"/>
  <c r="AJ45" i="63"/>
  <c r="AJ44" i="63"/>
  <c r="AJ43" i="63"/>
  <c r="AJ42" i="63"/>
  <c r="AJ41" i="63"/>
  <c r="AJ40" i="63"/>
  <c r="AJ39" i="63"/>
  <c r="AJ38" i="63"/>
  <c r="AJ37" i="63"/>
  <c r="AJ36" i="63"/>
  <c r="AJ35" i="63"/>
  <c r="AJ34" i="63"/>
  <c r="AJ33" i="63"/>
  <c r="AJ32" i="63"/>
  <c r="AJ31" i="63"/>
  <c r="AJ30" i="63"/>
  <c r="AJ29" i="63"/>
  <c r="AJ28" i="63"/>
  <c r="AJ27" i="63"/>
  <c r="AJ26" i="63"/>
  <c r="AJ25" i="63"/>
  <c r="AJ24" i="63"/>
  <c r="AJ23" i="63"/>
  <c r="AJ22" i="63"/>
  <c r="AJ21" i="63"/>
  <c r="AJ20" i="63"/>
  <c r="AJ19" i="63"/>
  <c r="AJ18" i="63"/>
  <c r="AJ17" i="63"/>
  <c r="AJ16" i="63"/>
  <c r="AJ15" i="63"/>
  <c r="AJ14" i="63"/>
  <c r="AJ13" i="63"/>
  <c r="AJ12" i="63"/>
  <c r="AJ11" i="63"/>
  <c r="AJ10" i="63"/>
  <c r="AJ9" i="63"/>
  <c r="AJ8" i="63"/>
  <c r="AJ7" i="63"/>
  <c r="AJ6" i="63"/>
  <c r="AJ5" i="63"/>
  <c r="AA2" i="63"/>
  <c r="H51" i="56" l="1"/>
  <c r="J46" i="50"/>
  <c r="V52" i="50"/>
  <c r="J54" i="50"/>
  <c r="J53" i="50"/>
  <c r="G50" i="56"/>
  <c r="T53" i="50"/>
  <c r="U53" i="50" s="1"/>
  <c r="W53" i="50" s="1"/>
  <c r="T46" i="50"/>
  <c r="U46" i="50" s="1"/>
  <c r="T50" i="50"/>
  <c r="U50" i="50" s="1"/>
  <c r="V50" i="50" s="1"/>
  <c r="T54" i="50"/>
  <c r="U54" i="50" s="1"/>
  <c r="AV50" i="47"/>
  <c r="AP51" i="47"/>
  <c r="AV54" i="47"/>
  <c r="O47" i="50"/>
  <c r="Q54" i="47"/>
  <c r="AJ55" i="47"/>
  <c r="AT6" i="47"/>
  <c r="S7" i="56" s="1"/>
  <c r="AW7" i="63"/>
  <c r="K47" i="47"/>
  <c r="AV47" i="47"/>
  <c r="AW47" i="47" s="1"/>
  <c r="AV51" i="47"/>
  <c r="AW51" i="47" s="1"/>
  <c r="AV46" i="47"/>
  <c r="AW46" i="47" s="1"/>
  <c r="AV48" i="47"/>
  <c r="AW48" i="47" s="1"/>
  <c r="AV49" i="47"/>
  <c r="AW49" i="47" s="1"/>
  <c r="AY49" i="47" s="1"/>
  <c r="AV53" i="47"/>
  <c r="AW53" i="47" s="1"/>
  <c r="AT7" i="47"/>
  <c r="S8" i="56" s="1"/>
  <c r="AV55" i="47"/>
  <c r="AW55" i="47" s="1"/>
  <c r="AX49" i="47"/>
  <c r="G49" i="56"/>
  <c r="J48" i="50"/>
  <c r="V49" i="50"/>
  <c r="W49" i="50"/>
  <c r="W46" i="50"/>
  <c r="V46" i="50"/>
  <c r="W50" i="50"/>
  <c r="W54" i="50"/>
  <c r="V54" i="50"/>
  <c r="L50" i="56"/>
  <c r="L49" i="47"/>
  <c r="AW50" i="47"/>
  <c r="K50" i="47"/>
  <c r="L54" i="56"/>
  <c r="L53" i="47"/>
  <c r="AW54" i="47"/>
  <c r="K54" i="47"/>
  <c r="V55" i="50"/>
  <c r="W55" i="50"/>
  <c r="L47" i="56"/>
  <c r="L46" i="47"/>
  <c r="L49" i="56"/>
  <c r="L48" i="47"/>
  <c r="R51" i="56"/>
  <c r="AP50" i="47"/>
  <c r="R55" i="56"/>
  <c r="AP54" i="47"/>
  <c r="V47" i="50"/>
  <c r="W47" i="50"/>
  <c r="V51" i="50"/>
  <c r="W51" i="50"/>
  <c r="L52" i="56"/>
  <c r="L51" i="47"/>
  <c r="AW52" i="47"/>
  <c r="K52" i="47"/>
  <c r="L56" i="56"/>
  <c r="L55" i="47"/>
  <c r="H56" i="56"/>
  <c r="O55" i="50"/>
  <c r="R49" i="56"/>
  <c r="AP48" i="47"/>
  <c r="R53" i="56"/>
  <c r="AP52" i="47"/>
  <c r="AU55" i="47"/>
  <c r="AU54" i="47"/>
  <c r="AU53" i="47"/>
  <c r="AU52" i="47"/>
  <c r="AU51" i="47"/>
  <c r="AU50" i="47"/>
  <c r="AU49" i="47"/>
  <c r="AU48" i="47"/>
  <c r="AU47" i="47"/>
  <c r="AU46" i="47"/>
  <c r="AU45" i="47"/>
  <c r="AU44" i="47"/>
  <c r="AU43" i="47"/>
  <c r="AU42" i="47"/>
  <c r="AU41" i="47"/>
  <c r="AU40" i="47"/>
  <c r="AU39" i="47"/>
  <c r="AU38" i="47"/>
  <c r="AU37" i="47"/>
  <c r="AU36" i="47"/>
  <c r="AU35" i="47"/>
  <c r="AU34" i="47"/>
  <c r="AU33" i="47"/>
  <c r="AU32" i="47"/>
  <c r="AU31" i="47"/>
  <c r="AU30" i="47"/>
  <c r="AU29" i="47"/>
  <c r="AU28" i="47"/>
  <c r="AU27" i="47"/>
  <c r="AU26" i="47"/>
  <c r="AU25" i="47"/>
  <c r="AU24" i="47"/>
  <c r="AU23" i="47"/>
  <c r="AU22" i="47"/>
  <c r="AU21" i="47"/>
  <c r="AU20" i="47"/>
  <c r="N58" i="38"/>
  <c r="O3" i="38" s="1"/>
  <c r="N57" i="38"/>
  <c r="O2" i="38" s="1"/>
  <c r="D2" i="56"/>
  <c r="C44" i="61"/>
  <c r="C45" i="61"/>
  <c r="F13" i="43"/>
  <c r="M12" i="38" s="1"/>
  <c r="F14" i="43"/>
  <c r="M13" i="38" s="1"/>
  <c r="F15" i="43"/>
  <c r="M14" i="38" s="1"/>
  <c r="F16" i="43"/>
  <c r="M15" i="38" s="1"/>
  <c r="F17" i="43"/>
  <c r="M16" i="38" s="1"/>
  <c r="F18" i="43"/>
  <c r="M17" i="38" s="1"/>
  <c r="F19" i="43"/>
  <c r="M18" i="38" s="1"/>
  <c r="F20" i="43"/>
  <c r="M19" i="38" s="1"/>
  <c r="F21" i="43"/>
  <c r="M20" i="38" s="1"/>
  <c r="F22" i="43"/>
  <c r="M21" i="38" s="1"/>
  <c r="F23" i="43"/>
  <c r="M22" i="38" s="1"/>
  <c r="F24" i="43"/>
  <c r="M23" i="38" s="1"/>
  <c r="F25" i="43"/>
  <c r="M24" i="38" s="1"/>
  <c r="F26" i="43"/>
  <c r="M25" i="38" s="1"/>
  <c r="F27" i="43"/>
  <c r="M26" i="38" s="1"/>
  <c r="F28" i="43"/>
  <c r="M27" i="38" s="1"/>
  <c r="F29" i="43"/>
  <c r="M28" i="38" s="1"/>
  <c r="F30" i="43"/>
  <c r="M29" i="38" s="1"/>
  <c r="F31" i="43"/>
  <c r="M30" i="38" s="1"/>
  <c r="F32" i="43"/>
  <c r="M31" i="38" s="1"/>
  <c r="F33" i="43"/>
  <c r="M32" i="38" s="1"/>
  <c r="F34" i="43"/>
  <c r="M33" i="38" s="1"/>
  <c r="F35" i="43"/>
  <c r="M34" i="38" s="1"/>
  <c r="F36" i="43"/>
  <c r="M35" i="38" s="1"/>
  <c r="F37" i="43"/>
  <c r="M36" i="38" s="1"/>
  <c r="F38" i="43"/>
  <c r="M37" i="38" s="1"/>
  <c r="F39" i="43"/>
  <c r="M38" i="38" s="1"/>
  <c r="F40" i="43"/>
  <c r="M39" i="38" s="1"/>
  <c r="F41" i="43"/>
  <c r="M40" i="38" s="1"/>
  <c r="F42" i="43"/>
  <c r="M41" i="38" s="1"/>
  <c r="F43" i="43"/>
  <c r="M42" i="38" s="1"/>
  <c r="F44" i="43"/>
  <c r="M43" i="38" s="1"/>
  <c r="F45" i="43"/>
  <c r="M44" i="38" s="1"/>
  <c r="F46" i="43"/>
  <c r="M45" i="38" s="1"/>
  <c r="F8" i="43"/>
  <c r="M7" i="38" s="1"/>
  <c r="F9" i="43"/>
  <c r="M8" i="38" s="1"/>
  <c r="F10" i="43"/>
  <c r="M9" i="38" s="1"/>
  <c r="F11" i="43"/>
  <c r="M10" i="38" s="1"/>
  <c r="F12" i="43"/>
  <c r="M11" i="38" s="1"/>
  <c r="F7" i="43"/>
  <c r="M6" i="38" s="1"/>
  <c r="E7" i="43"/>
  <c r="H46" i="61"/>
  <c r="C46" i="61"/>
  <c r="H45" i="61"/>
  <c r="H44" i="61"/>
  <c r="B4" i="61"/>
  <c r="B3" i="61"/>
  <c r="B2" i="61"/>
  <c r="V53" i="50" l="1"/>
  <c r="AX55" i="47"/>
  <c r="AY55" i="47"/>
  <c r="AY53" i="47"/>
  <c r="AX53" i="47"/>
  <c r="AY48" i="47"/>
  <c r="AX48" i="47"/>
  <c r="AY51" i="47"/>
  <c r="AX51" i="47"/>
  <c r="L48" i="56"/>
  <c r="L47" i="47"/>
  <c r="AX46" i="47"/>
  <c r="AY46" i="47"/>
  <c r="AY47" i="47"/>
  <c r="AX47" i="47"/>
  <c r="L53" i="56"/>
  <c r="L52" i="47"/>
  <c r="L55" i="56"/>
  <c r="L54" i="47"/>
  <c r="L51" i="56"/>
  <c r="L50" i="47"/>
  <c r="AX52" i="47"/>
  <c r="AY52" i="47"/>
  <c r="AX54" i="47"/>
  <c r="AY54" i="47"/>
  <c r="AX50" i="47"/>
  <c r="AY50" i="47"/>
  <c r="N59" i="38"/>
  <c r="D46" i="56"/>
  <c r="C46" i="56"/>
  <c r="D45" i="56"/>
  <c r="C45" i="56"/>
  <c r="D44" i="56"/>
  <c r="C44" i="56"/>
  <c r="D43" i="56"/>
  <c r="C43" i="56"/>
  <c r="D42" i="56"/>
  <c r="C42" i="56"/>
  <c r="D41" i="56"/>
  <c r="C41" i="56"/>
  <c r="D40" i="56"/>
  <c r="C40" i="56"/>
  <c r="D39" i="56"/>
  <c r="C39" i="56"/>
  <c r="D38" i="56"/>
  <c r="C38" i="56"/>
  <c r="D37" i="56"/>
  <c r="C37" i="56"/>
  <c r="D36" i="56"/>
  <c r="C36" i="56"/>
  <c r="D35" i="56"/>
  <c r="C35" i="56"/>
  <c r="D34" i="56"/>
  <c r="C34" i="56"/>
  <c r="D33" i="56"/>
  <c r="C33" i="56"/>
  <c r="D32" i="56"/>
  <c r="C32" i="56"/>
  <c r="D31" i="56"/>
  <c r="C31" i="56"/>
  <c r="D30" i="56"/>
  <c r="C30" i="56"/>
  <c r="D29" i="56"/>
  <c r="C29" i="56"/>
  <c r="D28" i="56"/>
  <c r="C28" i="56"/>
  <c r="D27" i="56"/>
  <c r="C27" i="56"/>
  <c r="D26" i="56"/>
  <c r="C26" i="56"/>
  <c r="D25" i="56"/>
  <c r="C25" i="56"/>
  <c r="D24" i="56"/>
  <c r="C24" i="56"/>
  <c r="D23" i="56"/>
  <c r="C23" i="56"/>
  <c r="D22" i="56"/>
  <c r="C22" i="56"/>
  <c r="D21" i="56"/>
  <c r="C21" i="56"/>
  <c r="D20" i="56"/>
  <c r="C20" i="56"/>
  <c r="D19" i="56"/>
  <c r="C19" i="56"/>
  <c r="D18" i="56"/>
  <c r="C18" i="56"/>
  <c r="D17" i="56"/>
  <c r="C17" i="56"/>
  <c r="D16" i="56"/>
  <c r="C16" i="56"/>
  <c r="D15" i="56"/>
  <c r="C15" i="56"/>
  <c r="D14" i="56"/>
  <c r="C14" i="56"/>
  <c r="D13" i="56"/>
  <c r="C13" i="56"/>
  <c r="D12" i="56"/>
  <c r="C12" i="56"/>
  <c r="D11" i="56"/>
  <c r="C11" i="56"/>
  <c r="D10" i="56"/>
  <c r="C10" i="56"/>
  <c r="D9" i="56"/>
  <c r="C9" i="56"/>
  <c r="D8" i="56"/>
  <c r="O4" i="38" l="1"/>
  <c r="B14" i="46"/>
  <c r="C8" i="56"/>
  <c r="R15" i="46" l="1"/>
  <c r="Q15" i="46"/>
  <c r="D7" i="56"/>
  <c r="C7" i="56"/>
  <c r="L3" i="56"/>
  <c r="L2" i="56"/>
  <c r="D19" i="62"/>
  <c r="D18" i="62"/>
  <c r="B9" i="62"/>
  <c r="B8" i="62"/>
  <c r="D7" i="62"/>
  <c r="B6" i="62"/>
  <c r="C5" i="62"/>
  <c r="G4" i="62"/>
  <c r="C4" i="62"/>
  <c r="E3" i="62"/>
  <c r="K77" i="52"/>
  <c r="H77" i="52"/>
  <c r="E77" i="52"/>
  <c r="K76" i="52"/>
  <c r="H76" i="52"/>
  <c r="E76" i="52"/>
  <c r="K75" i="52"/>
  <c r="H75" i="52"/>
  <c r="E75" i="52"/>
  <c r="K53" i="52"/>
  <c r="H53" i="52"/>
  <c r="E53" i="52"/>
  <c r="K52" i="52"/>
  <c r="H52" i="52"/>
  <c r="E52" i="52"/>
  <c r="K51" i="52"/>
  <c r="H51" i="52"/>
  <c r="E51" i="52"/>
  <c r="K50" i="52"/>
  <c r="H50" i="52"/>
  <c r="E50" i="52"/>
  <c r="K49" i="52"/>
  <c r="H49" i="52"/>
  <c r="E49" i="52"/>
  <c r="K48" i="52"/>
  <c r="H48" i="52"/>
  <c r="E48" i="52"/>
  <c r="K47" i="52"/>
  <c r="H47" i="52"/>
  <c r="E47" i="52"/>
  <c r="K46" i="52"/>
  <c r="H46" i="52"/>
  <c r="E46" i="52"/>
  <c r="C4" i="51"/>
  <c r="C3" i="51"/>
  <c r="X45" i="50"/>
  <c r="P45" i="50"/>
  <c r="Q45" i="50" s="1"/>
  <c r="L45" i="50"/>
  <c r="K45" i="50"/>
  <c r="G45" i="50"/>
  <c r="F45" i="50"/>
  <c r="D45" i="50"/>
  <c r="C45" i="50"/>
  <c r="X44" i="50"/>
  <c r="P44" i="50"/>
  <c r="Q44" i="50" s="1"/>
  <c r="L44" i="50"/>
  <c r="K44" i="50"/>
  <c r="G44" i="50"/>
  <c r="F44" i="50"/>
  <c r="D44" i="50"/>
  <c r="C44" i="50"/>
  <c r="X43" i="50"/>
  <c r="P43" i="50"/>
  <c r="Q43" i="50" s="1"/>
  <c r="L43" i="50"/>
  <c r="K43" i="50"/>
  <c r="G43" i="50"/>
  <c r="F43" i="50"/>
  <c r="D43" i="50"/>
  <c r="C43" i="50"/>
  <c r="X42" i="50"/>
  <c r="P42" i="50"/>
  <c r="Q42" i="50" s="1"/>
  <c r="L42" i="50"/>
  <c r="K42" i="50"/>
  <c r="G42" i="50"/>
  <c r="F42" i="50"/>
  <c r="D42" i="50"/>
  <c r="C42" i="50"/>
  <c r="X41" i="50"/>
  <c r="P41" i="50"/>
  <c r="Q41" i="50" s="1"/>
  <c r="L41" i="50"/>
  <c r="K41" i="50"/>
  <c r="G41" i="50"/>
  <c r="F41" i="50"/>
  <c r="D41" i="50"/>
  <c r="C41" i="50"/>
  <c r="X40" i="50"/>
  <c r="P40" i="50"/>
  <c r="Q40" i="50" s="1"/>
  <c r="L40" i="50"/>
  <c r="K40" i="50"/>
  <c r="G40" i="50"/>
  <c r="F40" i="50"/>
  <c r="D40" i="50"/>
  <c r="C40" i="50"/>
  <c r="X39" i="50"/>
  <c r="P39" i="50"/>
  <c r="Q39" i="50" s="1"/>
  <c r="L39" i="50"/>
  <c r="K39" i="50"/>
  <c r="G39" i="50"/>
  <c r="F39" i="50"/>
  <c r="D39" i="50"/>
  <c r="C39" i="50"/>
  <c r="X38" i="50"/>
  <c r="P38" i="50"/>
  <c r="Q38" i="50" s="1"/>
  <c r="L38" i="50"/>
  <c r="K38" i="50"/>
  <c r="G38" i="50"/>
  <c r="F38" i="50"/>
  <c r="D38" i="50"/>
  <c r="C38" i="50"/>
  <c r="X37" i="50"/>
  <c r="P37" i="50"/>
  <c r="Q37" i="50" s="1"/>
  <c r="L37" i="50"/>
  <c r="K37" i="50"/>
  <c r="G37" i="50"/>
  <c r="F37" i="50"/>
  <c r="D37" i="50"/>
  <c r="C37" i="50"/>
  <c r="X36" i="50"/>
  <c r="P36" i="50"/>
  <c r="Q36" i="50" s="1"/>
  <c r="L36" i="50"/>
  <c r="K36" i="50"/>
  <c r="G36" i="50"/>
  <c r="F36" i="50"/>
  <c r="D36" i="50"/>
  <c r="C36" i="50"/>
  <c r="X35" i="50"/>
  <c r="P35" i="50"/>
  <c r="Q35" i="50" s="1"/>
  <c r="L35" i="50"/>
  <c r="K35" i="50"/>
  <c r="G35" i="50"/>
  <c r="F35" i="50"/>
  <c r="D35" i="50"/>
  <c r="C35" i="50"/>
  <c r="X34" i="50"/>
  <c r="P34" i="50"/>
  <c r="Q34" i="50" s="1"/>
  <c r="L34" i="50"/>
  <c r="K34" i="50"/>
  <c r="G34" i="50"/>
  <c r="F34" i="50"/>
  <c r="D34" i="50"/>
  <c r="C34" i="50"/>
  <c r="X33" i="50"/>
  <c r="P33" i="50"/>
  <c r="Q33" i="50" s="1"/>
  <c r="L33" i="50"/>
  <c r="K33" i="50"/>
  <c r="G33" i="50"/>
  <c r="F33" i="50"/>
  <c r="D33" i="50"/>
  <c r="C33" i="50"/>
  <c r="X32" i="50"/>
  <c r="P32" i="50"/>
  <c r="Q32" i="50" s="1"/>
  <c r="L32" i="50"/>
  <c r="K32" i="50"/>
  <c r="G32" i="50"/>
  <c r="F32" i="50"/>
  <c r="D32" i="50"/>
  <c r="C32" i="50"/>
  <c r="X31" i="50"/>
  <c r="P31" i="50"/>
  <c r="Q31" i="50" s="1"/>
  <c r="L31" i="50"/>
  <c r="K31" i="50"/>
  <c r="G31" i="50"/>
  <c r="F31" i="50"/>
  <c r="D31" i="50"/>
  <c r="C31" i="50"/>
  <c r="X30" i="50"/>
  <c r="P30" i="50"/>
  <c r="Q30" i="50" s="1"/>
  <c r="L30" i="50"/>
  <c r="K30" i="50"/>
  <c r="G30" i="50"/>
  <c r="F30" i="50"/>
  <c r="D30" i="50"/>
  <c r="C30" i="50"/>
  <c r="X29" i="50"/>
  <c r="P29" i="50"/>
  <c r="Q29" i="50" s="1"/>
  <c r="L29" i="50"/>
  <c r="K29" i="50"/>
  <c r="G29" i="50"/>
  <c r="F29" i="50"/>
  <c r="D29" i="50"/>
  <c r="C29" i="50"/>
  <c r="X28" i="50"/>
  <c r="P28" i="50"/>
  <c r="Q28" i="50" s="1"/>
  <c r="L28" i="50"/>
  <c r="K28" i="50"/>
  <c r="G28" i="50"/>
  <c r="F28" i="50"/>
  <c r="D28" i="50"/>
  <c r="C28" i="50"/>
  <c r="X27" i="50"/>
  <c r="P27" i="50"/>
  <c r="Q27" i="50" s="1"/>
  <c r="L27" i="50"/>
  <c r="K27" i="50"/>
  <c r="G27" i="50"/>
  <c r="F27" i="50"/>
  <c r="D27" i="50"/>
  <c r="C27" i="50"/>
  <c r="X26" i="50"/>
  <c r="P26" i="50"/>
  <c r="Q26" i="50" s="1"/>
  <c r="L26" i="50"/>
  <c r="K26" i="50"/>
  <c r="G26" i="50"/>
  <c r="F26" i="50"/>
  <c r="D26" i="50"/>
  <c r="C26" i="50"/>
  <c r="X25" i="50"/>
  <c r="P25" i="50"/>
  <c r="Q25" i="50" s="1"/>
  <c r="L25" i="50"/>
  <c r="K25" i="50"/>
  <c r="G25" i="50"/>
  <c r="F25" i="50"/>
  <c r="D25" i="50"/>
  <c r="C25" i="50"/>
  <c r="X24" i="50"/>
  <c r="P24" i="50"/>
  <c r="Q24" i="50" s="1"/>
  <c r="L24" i="50"/>
  <c r="K24" i="50"/>
  <c r="G24" i="50"/>
  <c r="F24" i="50"/>
  <c r="D24" i="50"/>
  <c r="C24" i="50"/>
  <c r="X23" i="50"/>
  <c r="P23" i="50"/>
  <c r="Q23" i="50" s="1"/>
  <c r="L23" i="50"/>
  <c r="K23" i="50"/>
  <c r="G23" i="50"/>
  <c r="F23" i="50"/>
  <c r="D23" i="50"/>
  <c r="C23" i="50"/>
  <c r="X22" i="50"/>
  <c r="P22" i="50"/>
  <c r="Q22" i="50" s="1"/>
  <c r="L22" i="50"/>
  <c r="K22" i="50"/>
  <c r="G22" i="50"/>
  <c r="F22" i="50"/>
  <c r="D22" i="50"/>
  <c r="C22" i="50"/>
  <c r="X21" i="50"/>
  <c r="P21" i="50"/>
  <c r="Q21" i="50" s="1"/>
  <c r="L21" i="50"/>
  <c r="K21" i="50"/>
  <c r="G21" i="50"/>
  <c r="F21" i="50"/>
  <c r="D21" i="50"/>
  <c r="C21" i="50"/>
  <c r="X20" i="50"/>
  <c r="P20" i="50"/>
  <c r="Q20" i="50" s="1"/>
  <c r="L20" i="50"/>
  <c r="K20" i="50"/>
  <c r="G20" i="50"/>
  <c r="F20" i="50"/>
  <c r="D20" i="50"/>
  <c r="C20" i="50"/>
  <c r="X19" i="50"/>
  <c r="P19" i="50"/>
  <c r="Q19" i="50" s="1"/>
  <c r="L19" i="50"/>
  <c r="K19" i="50"/>
  <c r="G19" i="50"/>
  <c r="F19" i="50"/>
  <c r="D19" i="50"/>
  <c r="C19" i="50"/>
  <c r="X18" i="50"/>
  <c r="P18" i="50"/>
  <c r="Q18" i="50" s="1"/>
  <c r="L18" i="50"/>
  <c r="K18" i="50"/>
  <c r="G18" i="50"/>
  <c r="F18" i="50"/>
  <c r="D18" i="50"/>
  <c r="C18" i="50"/>
  <c r="X17" i="50"/>
  <c r="P17" i="50"/>
  <c r="Q17" i="50" s="1"/>
  <c r="L17" i="50"/>
  <c r="K17" i="50"/>
  <c r="G17" i="50"/>
  <c r="F17" i="50"/>
  <c r="D17" i="50"/>
  <c r="C17" i="50"/>
  <c r="X16" i="50"/>
  <c r="P16" i="50"/>
  <c r="Q16" i="50" s="1"/>
  <c r="L16" i="50"/>
  <c r="K16" i="50"/>
  <c r="G16" i="50"/>
  <c r="F16" i="50"/>
  <c r="D16" i="50"/>
  <c r="C16" i="50"/>
  <c r="X15" i="50"/>
  <c r="P15" i="50"/>
  <c r="Q15" i="50" s="1"/>
  <c r="L15" i="50"/>
  <c r="K15" i="50"/>
  <c r="G15" i="50"/>
  <c r="F15" i="50"/>
  <c r="D15" i="50"/>
  <c r="C15" i="50"/>
  <c r="X14" i="50"/>
  <c r="P14" i="50"/>
  <c r="Q14" i="50" s="1"/>
  <c r="L14" i="50"/>
  <c r="K14" i="50"/>
  <c r="G14" i="50"/>
  <c r="F14" i="50"/>
  <c r="D14" i="50"/>
  <c r="C14" i="50"/>
  <c r="X13" i="50"/>
  <c r="P13" i="50"/>
  <c r="Q13" i="50" s="1"/>
  <c r="L13" i="50"/>
  <c r="K13" i="50"/>
  <c r="G13" i="50"/>
  <c r="F13" i="50"/>
  <c r="D13" i="50"/>
  <c r="C13" i="50"/>
  <c r="X12" i="50"/>
  <c r="P12" i="50"/>
  <c r="Q12" i="50" s="1"/>
  <c r="L12" i="50"/>
  <c r="K12" i="50"/>
  <c r="G12" i="50"/>
  <c r="F12" i="50"/>
  <c r="D12" i="50"/>
  <c r="C12" i="50"/>
  <c r="X11" i="50"/>
  <c r="P11" i="50"/>
  <c r="Q11" i="50" s="1"/>
  <c r="L11" i="50"/>
  <c r="K11" i="50"/>
  <c r="G11" i="50"/>
  <c r="F11" i="50"/>
  <c r="D11" i="50"/>
  <c r="C11" i="50"/>
  <c r="X10" i="50"/>
  <c r="P10" i="50"/>
  <c r="Q10" i="50" s="1"/>
  <c r="L10" i="50"/>
  <c r="K10" i="50"/>
  <c r="G10" i="50"/>
  <c r="F10" i="50"/>
  <c r="D10" i="50"/>
  <c r="C10" i="50"/>
  <c r="X9" i="50"/>
  <c r="P9" i="50"/>
  <c r="Q9" i="50" s="1"/>
  <c r="L9" i="50"/>
  <c r="K9" i="50"/>
  <c r="G9" i="50"/>
  <c r="F9" i="50"/>
  <c r="D9" i="50"/>
  <c r="C9" i="50"/>
  <c r="X8" i="50"/>
  <c r="H9" i="50" l="1"/>
  <c r="M9" i="50"/>
  <c r="H10" i="50"/>
  <c r="M10" i="50"/>
  <c r="H11" i="50"/>
  <c r="M11" i="50"/>
  <c r="H12" i="50"/>
  <c r="M12" i="50"/>
  <c r="H13" i="50"/>
  <c r="M13" i="50"/>
  <c r="H14" i="50"/>
  <c r="M14" i="50"/>
  <c r="H15" i="50"/>
  <c r="M15" i="50"/>
  <c r="H16" i="50"/>
  <c r="M16" i="50"/>
  <c r="H17" i="50"/>
  <c r="M17" i="50"/>
  <c r="H18" i="50"/>
  <c r="M18" i="50"/>
  <c r="H19" i="50"/>
  <c r="M19" i="50"/>
  <c r="H20" i="50"/>
  <c r="M20" i="50"/>
  <c r="H21" i="50"/>
  <c r="M21" i="50"/>
  <c r="H22" i="50"/>
  <c r="M22" i="50"/>
  <c r="H23" i="50"/>
  <c r="M23" i="50"/>
  <c r="H24" i="50"/>
  <c r="M24" i="50"/>
  <c r="H25" i="50"/>
  <c r="M25" i="50"/>
  <c r="H26" i="50"/>
  <c r="M26" i="50"/>
  <c r="H27" i="50"/>
  <c r="M27" i="50"/>
  <c r="H28" i="50"/>
  <c r="M28" i="50"/>
  <c r="H29" i="50"/>
  <c r="M29" i="50"/>
  <c r="H30" i="50"/>
  <c r="M30" i="50"/>
  <c r="H31" i="50"/>
  <c r="M31" i="50"/>
  <c r="H32" i="50"/>
  <c r="M32" i="50"/>
  <c r="H33" i="50"/>
  <c r="M33" i="50"/>
  <c r="H34" i="50"/>
  <c r="M34" i="50"/>
  <c r="H35" i="50"/>
  <c r="M35" i="50"/>
  <c r="H36" i="50"/>
  <c r="M36" i="50"/>
  <c r="H37" i="50"/>
  <c r="M37" i="50"/>
  <c r="H38" i="50"/>
  <c r="M38" i="50"/>
  <c r="H39" i="50"/>
  <c r="M39" i="50"/>
  <c r="H40" i="50"/>
  <c r="M40" i="50"/>
  <c r="H41" i="50"/>
  <c r="M41" i="50"/>
  <c r="H42" i="50"/>
  <c r="M42" i="50"/>
  <c r="H43" i="50"/>
  <c r="M43" i="50"/>
  <c r="H44" i="50"/>
  <c r="M44" i="50"/>
  <c r="H45" i="50"/>
  <c r="M45" i="50"/>
  <c r="P8" i="50"/>
  <c r="Q8" i="50" s="1"/>
  <c r="L8" i="50"/>
  <c r="K8" i="50"/>
  <c r="G8" i="50"/>
  <c r="F8" i="50"/>
  <c r="D8" i="50"/>
  <c r="C8" i="50"/>
  <c r="X7" i="50"/>
  <c r="P7" i="50"/>
  <c r="Q7" i="50" s="1"/>
  <c r="L7" i="50"/>
  <c r="K7" i="50"/>
  <c r="G7" i="50"/>
  <c r="F7" i="50"/>
  <c r="D7" i="50"/>
  <c r="C7" i="50"/>
  <c r="X6" i="50"/>
  <c r="P6" i="50"/>
  <c r="Q6" i="50" s="1"/>
  <c r="L6" i="50"/>
  <c r="K6" i="50"/>
  <c r="G6" i="50"/>
  <c r="F6" i="50"/>
  <c r="D6" i="50"/>
  <c r="C6" i="50"/>
  <c r="P5" i="50"/>
  <c r="Q5" i="50" s="1"/>
  <c r="L5" i="50"/>
  <c r="K5" i="50"/>
  <c r="G5" i="50"/>
  <c r="F5" i="50"/>
  <c r="F3" i="50"/>
  <c r="P2" i="50"/>
  <c r="K45" i="49"/>
  <c r="L45" i="49" s="1"/>
  <c r="D45" i="49"/>
  <c r="C45" i="49"/>
  <c r="K44" i="49"/>
  <c r="L44" i="49" s="1"/>
  <c r="D44" i="49"/>
  <c r="C44" i="49"/>
  <c r="K43" i="49"/>
  <c r="L43" i="49" s="1"/>
  <c r="D43" i="49"/>
  <c r="C43" i="49"/>
  <c r="K42" i="49"/>
  <c r="L42" i="49" s="1"/>
  <c r="D42" i="49"/>
  <c r="C42" i="49"/>
  <c r="K41" i="49"/>
  <c r="L41" i="49" s="1"/>
  <c r="D41" i="49"/>
  <c r="C41" i="49"/>
  <c r="K40" i="49"/>
  <c r="L40" i="49" s="1"/>
  <c r="D40" i="49"/>
  <c r="C40" i="49"/>
  <c r="K39" i="49"/>
  <c r="L39" i="49" s="1"/>
  <c r="D39" i="49"/>
  <c r="C39" i="49"/>
  <c r="K38" i="49"/>
  <c r="L38" i="49" s="1"/>
  <c r="D38" i="49"/>
  <c r="C38" i="49"/>
  <c r="K37" i="49"/>
  <c r="L37" i="49" s="1"/>
  <c r="D37" i="49"/>
  <c r="C37" i="49"/>
  <c r="K36" i="49"/>
  <c r="L36" i="49" s="1"/>
  <c r="D36" i="49"/>
  <c r="C36" i="49"/>
  <c r="K35" i="49"/>
  <c r="L35" i="49" s="1"/>
  <c r="D35" i="49"/>
  <c r="C35" i="49"/>
  <c r="K34" i="49"/>
  <c r="L34" i="49" s="1"/>
  <c r="D34" i="49"/>
  <c r="C34" i="49"/>
  <c r="K33" i="49"/>
  <c r="L33" i="49" s="1"/>
  <c r="D33" i="49"/>
  <c r="C33" i="49"/>
  <c r="K32" i="49"/>
  <c r="L32" i="49" s="1"/>
  <c r="D32" i="49"/>
  <c r="C32" i="49"/>
  <c r="K31" i="49"/>
  <c r="L31" i="49" s="1"/>
  <c r="D31" i="49"/>
  <c r="C31" i="49"/>
  <c r="K30" i="49"/>
  <c r="L30" i="49" s="1"/>
  <c r="D30" i="49"/>
  <c r="C30" i="49"/>
  <c r="K29" i="49"/>
  <c r="L29" i="49" s="1"/>
  <c r="D29" i="49"/>
  <c r="C29" i="49"/>
  <c r="K28" i="49"/>
  <c r="L28" i="49" s="1"/>
  <c r="D28" i="49"/>
  <c r="C28" i="49"/>
  <c r="K27" i="49"/>
  <c r="L27" i="49" s="1"/>
  <c r="D27" i="49"/>
  <c r="C27" i="49"/>
  <c r="K26" i="49"/>
  <c r="L26" i="49" s="1"/>
  <c r="D26" i="49"/>
  <c r="C26" i="49"/>
  <c r="K25" i="49"/>
  <c r="L25" i="49" s="1"/>
  <c r="D25" i="49"/>
  <c r="C25" i="49"/>
  <c r="K24" i="49"/>
  <c r="L24" i="49" s="1"/>
  <c r="D24" i="49"/>
  <c r="C24" i="49"/>
  <c r="K23" i="49"/>
  <c r="L23" i="49" s="1"/>
  <c r="D23" i="49"/>
  <c r="C23" i="49"/>
  <c r="K22" i="49"/>
  <c r="L22" i="49" s="1"/>
  <c r="D22" i="49"/>
  <c r="C22" i="49"/>
  <c r="K21" i="49"/>
  <c r="L21" i="49" s="1"/>
  <c r="D21" i="49"/>
  <c r="C21" i="49"/>
  <c r="K20" i="49"/>
  <c r="L20" i="49" s="1"/>
  <c r="D20" i="49"/>
  <c r="C20" i="49"/>
  <c r="K19" i="49"/>
  <c r="L19" i="49" s="1"/>
  <c r="D19" i="49"/>
  <c r="C19" i="49"/>
  <c r="K18" i="49"/>
  <c r="L18" i="49" s="1"/>
  <c r="D18" i="49"/>
  <c r="C18" i="49"/>
  <c r="K17" i="49"/>
  <c r="L17" i="49" s="1"/>
  <c r="D17" i="49"/>
  <c r="C17" i="49"/>
  <c r="K16" i="49"/>
  <c r="L16" i="49" s="1"/>
  <c r="D16" i="49"/>
  <c r="C16" i="49"/>
  <c r="K15" i="49"/>
  <c r="L15" i="49" s="1"/>
  <c r="D15" i="49"/>
  <c r="C15" i="49"/>
  <c r="K14" i="49"/>
  <c r="L14" i="49" s="1"/>
  <c r="D14" i="49"/>
  <c r="C14" i="49"/>
  <c r="K13" i="49"/>
  <c r="L13" i="49" s="1"/>
  <c r="D13" i="49"/>
  <c r="C13" i="49"/>
  <c r="K12" i="49"/>
  <c r="L12" i="49" s="1"/>
  <c r="D12" i="49"/>
  <c r="C12" i="49"/>
  <c r="K11" i="49"/>
  <c r="L11" i="49" s="1"/>
  <c r="D11" i="49"/>
  <c r="C11" i="49"/>
  <c r="K10" i="49"/>
  <c r="L10" i="49" s="1"/>
  <c r="D10" i="49"/>
  <c r="C10" i="49"/>
  <c r="K9" i="49"/>
  <c r="L9" i="49" s="1"/>
  <c r="D9" i="49"/>
  <c r="C9" i="49"/>
  <c r="K8" i="49"/>
  <c r="L8" i="49" s="1"/>
  <c r="D8" i="49"/>
  <c r="C8" i="49"/>
  <c r="K7" i="49"/>
  <c r="L7" i="49" s="1"/>
  <c r="D7" i="49"/>
  <c r="C7" i="49"/>
  <c r="K6" i="49"/>
  <c r="L6" i="49" s="1"/>
  <c r="D6" i="49"/>
  <c r="C6" i="49"/>
  <c r="K5" i="49"/>
  <c r="L2" i="49"/>
  <c r="AZ45" i="47"/>
  <c r="AM45" i="47"/>
  <c r="AL45" i="47"/>
  <c r="AK45" i="47"/>
  <c r="AG45" i="47"/>
  <c r="AF45" i="47"/>
  <c r="AB45" i="47"/>
  <c r="AA45" i="47"/>
  <c r="W45" i="47"/>
  <c r="V45" i="47"/>
  <c r="R45" i="47"/>
  <c r="S45" i="47" s="1"/>
  <c r="N45" i="47"/>
  <c r="M45" i="47"/>
  <c r="I45" i="47"/>
  <c r="H45" i="47"/>
  <c r="G45" i="47"/>
  <c r="F45" i="47"/>
  <c r="D45" i="47"/>
  <c r="C45" i="47"/>
  <c r="AZ44" i="47"/>
  <c r="AM44" i="47"/>
  <c r="AL44" i="47"/>
  <c r="AK44" i="47"/>
  <c r="AG44" i="47"/>
  <c r="AF44" i="47"/>
  <c r="AB44" i="47"/>
  <c r="AA44" i="47"/>
  <c r="W44" i="47"/>
  <c r="V44" i="47"/>
  <c r="R44" i="47"/>
  <c r="S44" i="47" s="1"/>
  <c r="N44" i="47"/>
  <c r="M44" i="47"/>
  <c r="I44" i="47"/>
  <c r="H44" i="47"/>
  <c r="G44" i="47"/>
  <c r="F44" i="47"/>
  <c r="D44" i="47"/>
  <c r="C44" i="47"/>
  <c r="AZ43" i="47"/>
  <c r="AM43" i="47"/>
  <c r="AL43" i="47"/>
  <c r="AK43" i="47"/>
  <c r="AG43" i="47"/>
  <c r="AF43" i="47"/>
  <c r="AB43" i="47"/>
  <c r="AA43" i="47"/>
  <c r="W43" i="47"/>
  <c r="V43" i="47"/>
  <c r="R43" i="47"/>
  <c r="S43" i="47" s="1"/>
  <c r="N43" i="47"/>
  <c r="M43" i="47"/>
  <c r="I43" i="47"/>
  <c r="H43" i="47"/>
  <c r="G43" i="47"/>
  <c r="F43" i="47"/>
  <c r="D43" i="47"/>
  <c r="C43" i="47"/>
  <c r="AZ42" i="47"/>
  <c r="AM42" i="47"/>
  <c r="AL42" i="47"/>
  <c r="AK42" i="47"/>
  <c r="AG42" i="47"/>
  <c r="AF42" i="47"/>
  <c r="AB42" i="47"/>
  <c r="AA42" i="47"/>
  <c r="W42" i="47"/>
  <c r="V42" i="47"/>
  <c r="R42" i="47"/>
  <c r="S42" i="47" s="1"/>
  <c r="N42" i="47"/>
  <c r="M42" i="47"/>
  <c r="I42" i="47"/>
  <c r="H42" i="47"/>
  <c r="G42" i="47"/>
  <c r="F42" i="47"/>
  <c r="D42" i="47"/>
  <c r="C42" i="47"/>
  <c r="AZ41" i="47"/>
  <c r="AM41" i="47"/>
  <c r="AL41" i="47"/>
  <c r="AK41" i="47"/>
  <c r="AN41" i="47" s="1"/>
  <c r="AG41" i="47"/>
  <c r="AF41" i="47"/>
  <c r="AH41" i="47" s="1"/>
  <c r="AB41" i="47"/>
  <c r="AA41" i="47"/>
  <c r="AC41" i="47" s="1"/>
  <c r="W41" i="47"/>
  <c r="V41" i="47"/>
  <c r="X41" i="47" s="1"/>
  <c r="R41" i="47"/>
  <c r="S41" i="47" s="1"/>
  <c r="N41" i="47"/>
  <c r="M41" i="47"/>
  <c r="I41" i="47"/>
  <c r="H41" i="47"/>
  <c r="G41" i="47"/>
  <c r="F41" i="47"/>
  <c r="D41" i="47"/>
  <c r="C41" i="47"/>
  <c r="AZ40" i="47"/>
  <c r="AM40" i="47"/>
  <c r="AL40" i="47"/>
  <c r="AK40" i="47"/>
  <c r="AG40" i="47"/>
  <c r="AF40" i="47"/>
  <c r="AB40" i="47"/>
  <c r="AA40" i="47"/>
  <c r="W40" i="47"/>
  <c r="V40" i="47"/>
  <c r="R40" i="47"/>
  <c r="N40" i="47"/>
  <c r="M40" i="47"/>
  <c r="O40" i="47" s="1"/>
  <c r="I40" i="47"/>
  <c r="H40" i="47"/>
  <c r="G40" i="47"/>
  <c r="F40" i="47"/>
  <c r="J40" i="47" s="1"/>
  <c r="D40" i="47"/>
  <c r="C40" i="47"/>
  <c r="AZ39" i="47"/>
  <c r="AM39" i="47"/>
  <c r="AL39" i="47"/>
  <c r="AK39" i="47"/>
  <c r="AN39" i="47" s="1"/>
  <c r="AG39" i="47"/>
  <c r="AF39" i="47"/>
  <c r="AH39" i="47" s="1"/>
  <c r="AB39" i="47"/>
  <c r="AA39" i="47"/>
  <c r="AC39" i="47" s="1"/>
  <c r="W39" i="47"/>
  <c r="V39" i="47"/>
  <c r="X39" i="47" s="1"/>
  <c r="R39" i="47"/>
  <c r="S39" i="47" s="1"/>
  <c r="N39" i="47"/>
  <c r="M39" i="47"/>
  <c r="I39" i="47"/>
  <c r="H39" i="47"/>
  <c r="G39" i="47"/>
  <c r="F39" i="47"/>
  <c r="D39" i="47"/>
  <c r="C39" i="47"/>
  <c r="AZ38" i="47"/>
  <c r="AM38" i="47"/>
  <c r="AL38" i="47"/>
  <c r="AK38" i="47"/>
  <c r="AG38" i="47"/>
  <c r="AF38" i="47"/>
  <c r="AB38" i="47"/>
  <c r="AA38" i="47"/>
  <c r="W38" i="47"/>
  <c r="V38" i="47"/>
  <c r="R38" i="47"/>
  <c r="S38" i="47" s="1"/>
  <c r="N38" i="47"/>
  <c r="M38" i="47"/>
  <c r="O38" i="47" s="1"/>
  <c r="I38" i="47"/>
  <c r="H38" i="47"/>
  <c r="G38" i="47"/>
  <c r="F38" i="47"/>
  <c r="J38" i="47" s="1"/>
  <c r="D38" i="47"/>
  <c r="C38" i="47"/>
  <c r="AZ37" i="47"/>
  <c r="AM37" i="47"/>
  <c r="AL37" i="47"/>
  <c r="AK37" i="47"/>
  <c r="AN37" i="47" s="1"/>
  <c r="AG37" i="47"/>
  <c r="AF37" i="47"/>
  <c r="AH37" i="47" s="1"/>
  <c r="AB37" i="47"/>
  <c r="AA37" i="47"/>
  <c r="AC37" i="47" s="1"/>
  <c r="W37" i="47"/>
  <c r="V37" i="47"/>
  <c r="X37" i="47" s="1"/>
  <c r="R37" i="47"/>
  <c r="S37" i="47" s="1"/>
  <c r="N37" i="47"/>
  <c r="M37" i="47"/>
  <c r="I37" i="47"/>
  <c r="H37" i="47"/>
  <c r="G37" i="47"/>
  <c r="F37" i="47"/>
  <c r="D37" i="47"/>
  <c r="C37" i="47"/>
  <c r="AZ36" i="47"/>
  <c r="AM36" i="47"/>
  <c r="AL36" i="47"/>
  <c r="AK36" i="47"/>
  <c r="AG36" i="47"/>
  <c r="AF36" i="47"/>
  <c r="AB36" i="47"/>
  <c r="AA36" i="47"/>
  <c r="W36" i="47"/>
  <c r="V36" i="47"/>
  <c r="R36" i="47"/>
  <c r="S36" i="47" s="1"/>
  <c r="N36" i="47"/>
  <c r="M36" i="47"/>
  <c r="O36" i="47" s="1"/>
  <c r="I36" i="47"/>
  <c r="H36" i="47"/>
  <c r="G36" i="47"/>
  <c r="F36" i="47"/>
  <c r="J36" i="47" s="1"/>
  <c r="D36" i="47"/>
  <c r="C36" i="47"/>
  <c r="AZ35" i="47"/>
  <c r="AM35" i="47"/>
  <c r="AL35" i="47"/>
  <c r="AK35" i="47"/>
  <c r="AN35" i="47" s="1"/>
  <c r="AG35" i="47"/>
  <c r="AF35" i="47"/>
  <c r="AH35" i="47" s="1"/>
  <c r="AB35" i="47"/>
  <c r="AA35" i="47"/>
  <c r="AC35" i="47" s="1"/>
  <c r="W35" i="47"/>
  <c r="V35" i="47"/>
  <c r="X35" i="47" s="1"/>
  <c r="R35" i="47"/>
  <c r="S35" i="47" s="1"/>
  <c r="N35" i="47"/>
  <c r="M35" i="47"/>
  <c r="I35" i="47"/>
  <c r="H35" i="47"/>
  <c r="G35" i="47"/>
  <c r="F35" i="47"/>
  <c r="D35" i="47"/>
  <c r="C35" i="47"/>
  <c r="AZ34" i="47"/>
  <c r="AM34" i="47"/>
  <c r="AL34" i="47"/>
  <c r="AK34" i="47"/>
  <c r="AG34" i="47"/>
  <c r="AF34" i="47"/>
  <c r="AB34" i="47"/>
  <c r="AA34" i="47"/>
  <c r="W34" i="47"/>
  <c r="V34" i="47"/>
  <c r="R34" i="47"/>
  <c r="S34" i="47" s="1"/>
  <c r="N34" i="47"/>
  <c r="M34" i="47"/>
  <c r="O34" i="47" s="1"/>
  <c r="I34" i="47"/>
  <c r="H34" i="47"/>
  <c r="G34" i="47"/>
  <c r="F34" i="47"/>
  <c r="J34" i="47" s="1"/>
  <c r="D34" i="47"/>
  <c r="C34" i="47"/>
  <c r="AZ33" i="47"/>
  <c r="AM33" i="47"/>
  <c r="AL33" i="47"/>
  <c r="AK33" i="47"/>
  <c r="AN33" i="47" s="1"/>
  <c r="AG33" i="47"/>
  <c r="AF33" i="47"/>
  <c r="AH33" i="47" s="1"/>
  <c r="AB33" i="47"/>
  <c r="AA33" i="47"/>
  <c r="AC33" i="47" s="1"/>
  <c r="W33" i="47"/>
  <c r="V33" i="47"/>
  <c r="X33" i="47" s="1"/>
  <c r="R33" i="47"/>
  <c r="S33" i="47" s="1"/>
  <c r="N33" i="47"/>
  <c r="M33" i="47"/>
  <c r="I33" i="47"/>
  <c r="H33" i="47"/>
  <c r="G33" i="47"/>
  <c r="F33" i="47"/>
  <c r="D33" i="47"/>
  <c r="C33" i="47"/>
  <c r="AZ32" i="47"/>
  <c r="AM32" i="47"/>
  <c r="AL32" i="47"/>
  <c r="AK32" i="47"/>
  <c r="AG32" i="47"/>
  <c r="AF32" i="47"/>
  <c r="AB32" i="47"/>
  <c r="AA32" i="47"/>
  <c r="W32" i="47"/>
  <c r="V32" i="47"/>
  <c r="R32" i="47"/>
  <c r="S32" i="47" s="1"/>
  <c r="N32" i="47"/>
  <c r="M32" i="47"/>
  <c r="O32" i="47" s="1"/>
  <c r="I32" i="47"/>
  <c r="H32" i="47"/>
  <c r="G32" i="47"/>
  <c r="F32" i="47"/>
  <c r="J32" i="47" s="1"/>
  <c r="D32" i="47"/>
  <c r="C32" i="47"/>
  <c r="AZ31" i="47"/>
  <c r="AM31" i="47"/>
  <c r="AL31" i="47"/>
  <c r="AK31" i="47"/>
  <c r="AN31" i="47" s="1"/>
  <c r="AG31" i="47"/>
  <c r="AF31" i="47"/>
  <c r="AH31" i="47" s="1"/>
  <c r="AB31" i="47"/>
  <c r="AA31" i="47"/>
  <c r="AC31" i="47" s="1"/>
  <c r="W31" i="47"/>
  <c r="V31" i="47"/>
  <c r="X31" i="47" s="1"/>
  <c r="R31" i="47"/>
  <c r="S31" i="47" s="1"/>
  <c r="N31" i="47"/>
  <c r="M31" i="47"/>
  <c r="I31" i="47"/>
  <c r="H31" i="47"/>
  <c r="G31" i="47"/>
  <c r="F31" i="47"/>
  <c r="D31" i="47"/>
  <c r="C31" i="47"/>
  <c r="AZ30" i="47"/>
  <c r="AM30" i="47"/>
  <c r="AL30" i="47"/>
  <c r="AK30" i="47"/>
  <c r="AG30" i="47"/>
  <c r="AF30" i="47"/>
  <c r="AB30" i="47"/>
  <c r="AA30" i="47"/>
  <c r="W30" i="47"/>
  <c r="V30" i="47"/>
  <c r="R30" i="47"/>
  <c r="S30" i="47" s="1"/>
  <c r="N30" i="47"/>
  <c r="M30" i="47"/>
  <c r="O30" i="47" s="1"/>
  <c r="I30" i="47"/>
  <c r="H30" i="47"/>
  <c r="G30" i="47"/>
  <c r="F30" i="47"/>
  <c r="J30" i="47" s="1"/>
  <c r="D30" i="47"/>
  <c r="C30" i="47"/>
  <c r="AZ29" i="47"/>
  <c r="AM29" i="47"/>
  <c r="AL29" i="47"/>
  <c r="AK29" i="47"/>
  <c r="AN29" i="47" s="1"/>
  <c r="AG29" i="47"/>
  <c r="AF29" i="47"/>
  <c r="AH29" i="47" s="1"/>
  <c r="AB29" i="47"/>
  <c r="AA29" i="47"/>
  <c r="AC29" i="47" s="1"/>
  <c r="W29" i="47"/>
  <c r="V29" i="47"/>
  <c r="X29" i="47" s="1"/>
  <c r="R29" i="47"/>
  <c r="S29" i="47" s="1"/>
  <c r="N29" i="47"/>
  <c r="M29" i="47"/>
  <c r="I29" i="47"/>
  <c r="H29" i="47"/>
  <c r="G29" i="47"/>
  <c r="F29" i="47"/>
  <c r="D29" i="47"/>
  <c r="C29" i="47"/>
  <c r="AZ28" i="47"/>
  <c r="AM28" i="47"/>
  <c r="AL28" i="47"/>
  <c r="AK28" i="47"/>
  <c r="AG28" i="47"/>
  <c r="AF28" i="47"/>
  <c r="AB28" i="47"/>
  <c r="AA28" i="47"/>
  <c r="W28" i="47"/>
  <c r="V28" i="47"/>
  <c r="R28" i="47"/>
  <c r="S28" i="47" s="1"/>
  <c r="N28" i="47"/>
  <c r="M28" i="47"/>
  <c r="O28" i="47" s="1"/>
  <c r="I28" i="47"/>
  <c r="H28" i="47"/>
  <c r="G28" i="47"/>
  <c r="F28" i="47"/>
  <c r="J28" i="47" s="1"/>
  <c r="D28" i="47"/>
  <c r="C28" i="47"/>
  <c r="AZ27" i="47"/>
  <c r="AM27" i="47"/>
  <c r="AL27" i="47"/>
  <c r="AK27" i="47"/>
  <c r="AN27" i="47" s="1"/>
  <c r="AG27" i="47"/>
  <c r="AF27" i="47"/>
  <c r="AH27" i="47" s="1"/>
  <c r="AB27" i="47"/>
  <c r="AA27" i="47"/>
  <c r="AC27" i="47" s="1"/>
  <c r="W27" i="47"/>
  <c r="V27" i="47"/>
  <c r="X27" i="47" s="1"/>
  <c r="R27" i="47"/>
  <c r="S27" i="47" s="1"/>
  <c r="N27" i="47"/>
  <c r="M27" i="47"/>
  <c r="I27" i="47"/>
  <c r="H27" i="47"/>
  <c r="G27" i="47"/>
  <c r="F27" i="47"/>
  <c r="D27" i="47"/>
  <c r="C27" i="47"/>
  <c r="AZ26" i="47"/>
  <c r="AM26" i="47"/>
  <c r="AL26" i="47"/>
  <c r="AK26" i="47"/>
  <c r="AG26" i="47"/>
  <c r="AF26" i="47"/>
  <c r="AB26" i="47"/>
  <c r="AA26" i="47"/>
  <c r="W26" i="47"/>
  <c r="V26" i="47"/>
  <c r="R26" i="47"/>
  <c r="S26" i="47" s="1"/>
  <c r="N26" i="47"/>
  <c r="M26" i="47"/>
  <c r="O26" i="47" s="1"/>
  <c r="I26" i="47"/>
  <c r="H26" i="47"/>
  <c r="G26" i="47"/>
  <c r="F26" i="47"/>
  <c r="J26" i="47" s="1"/>
  <c r="D26" i="47"/>
  <c r="C26" i="47"/>
  <c r="AZ25" i="47"/>
  <c r="AM25" i="47"/>
  <c r="AL25" i="47"/>
  <c r="AK25" i="47"/>
  <c r="AG25" i="47"/>
  <c r="AF25" i="47"/>
  <c r="AB25" i="47"/>
  <c r="AA25" i="47"/>
  <c r="W25" i="47"/>
  <c r="V25" i="47"/>
  <c r="X25" i="47" s="1"/>
  <c r="R25" i="47"/>
  <c r="N25" i="47"/>
  <c r="M25" i="47"/>
  <c r="I25" i="47"/>
  <c r="H25" i="47"/>
  <c r="G25" i="47"/>
  <c r="F25" i="47"/>
  <c r="D25" i="47"/>
  <c r="C25" i="47"/>
  <c r="AZ24" i="47"/>
  <c r="AM24" i="47"/>
  <c r="AL24" i="47"/>
  <c r="AK24" i="47"/>
  <c r="AG24" i="47"/>
  <c r="AF24" i="47"/>
  <c r="AB24" i="47"/>
  <c r="AA24" i="47"/>
  <c r="W24" i="47"/>
  <c r="V24" i="47"/>
  <c r="R24" i="47"/>
  <c r="S24" i="47" s="1"/>
  <c r="N24" i="47"/>
  <c r="M24" i="47"/>
  <c r="O24" i="47" s="1"/>
  <c r="I24" i="47"/>
  <c r="H24" i="47"/>
  <c r="G24" i="47"/>
  <c r="F24" i="47"/>
  <c r="J24" i="47" s="1"/>
  <c r="D24" i="47"/>
  <c r="C24" i="47"/>
  <c r="AZ23" i="47"/>
  <c r="AM23" i="47"/>
  <c r="AL23" i="47"/>
  <c r="AK23" i="47"/>
  <c r="AN23" i="47" s="1"/>
  <c r="AG23" i="47"/>
  <c r="AF23" i="47"/>
  <c r="AH23" i="47" s="1"/>
  <c r="AB23" i="47"/>
  <c r="AA23" i="47"/>
  <c r="AC23" i="47" s="1"/>
  <c r="W23" i="47"/>
  <c r="V23" i="47"/>
  <c r="X23" i="47" s="1"/>
  <c r="R23" i="47"/>
  <c r="S23" i="47" s="1"/>
  <c r="N23" i="47"/>
  <c r="M23" i="47"/>
  <c r="I23" i="47"/>
  <c r="H23" i="47"/>
  <c r="G23" i="47"/>
  <c r="F23" i="47"/>
  <c r="D23" i="47"/>
  <c r="C23" i="47"/>
  <c r="AZ22" i="47"/>
  <c r="AM22" i="47"/>
  <c r="AL22" i="47"/>
  <c r="AK22" i="47"/>
  <c r="AG22" i="47"/>
  <c r="AF22" i="47"/>
  <c r="AB22" i="47"/>
  <c r="AA22" i="47"/>
  <c r="W22" i="47"/>
  <c r="V22" i="47"/>
  <c r="R22" i="47"/>
  <c r="S22" i="47" s="1"/>
  <c r="N22" i="47"/>
  <c r="M22" i="47"/>
  <c r="O22" i="47" s="1"/>
  <c r="I22" i="47"/>
  <c r="H22" i="47"/>
  <c r="G22" i="47"/>
  <c r="F22" i="47"/>
  <c r="J22" i="47" s="1"/>
  <c r="D22" i="47"/>
  <c r="C22" i="47"/>
  <c r="AZ21" i="47"/>
  <c r="AM21" i="47"/>
  <c r="AL21" i="47"/>
  <c r="AK21" i="47"/>
  <c r="AN21" i="47" s="1"/>
  <c r="AG21" i="47"/>
  <c r="AF21" i="47"/>
  <c r="AH21" i="47" s="1"/>
  <c r="AB21" i="47"/>
  <c r="AA21" i="47"/>
  <c r="AC21" i="47" s="1"/>
  <c r="W21" i="47"/>
  <c r="V21" i="47"/>
  <c r="X21" i="47" s="1"/>
  <c r="R21" i="47"/>
  <c r="S21" i="47" s="1"/>
  <c r="N21" i="47"/>
  <c r="M21" i="47"/>
  <c r="I21" i="47"/>
  <c r="H21" i="47"/>
  <c r="G21" i="47"/>
  <c r="F21" i="47"/>
  <c r="D21" i="47"/>
  <c r="C21" i="47"/>
  <c r="AZ20" i="47"/>
  <c r="AM20" i="47"/>
  <c r="AL20" i="47"/>
  <c r="AK20" i="47"/>
  <c r="AG20" i="47"/>
  <c r="AF20" i="47"/>
  <c r="AB20" i="47"/>
  <c r="AA20" i="47"/>
  <c r="W20" i="47"/>
  <c r="V20" i="47"/>
  <c r="R20" i="47"/>
  <c r="S20" i="47" s="1"/>
  <c r="N20" i="47"/>
  <c r="M20" i="47"/>
  <c r="O20" i="47" s="1"/>
  <c r="I20" i="47"/>
  <c r="H20" i="47"/>
  <c r="G20" i="47"/>
  <c r="F20" i="47"/>
  <c r="J20" i="47" s="1"/>
  <c r="D20" i="47"/>
  <c r="C20" i="47"/>
  <c r="AZ19" i="47"/>
  <c r="AM19" i="47"/>
  <c r="AL19" i="47"/>
  <c r="AK19" i="47"/>
  <c r="AN19" i="47" s="1"/>
  <c r="AG19" i="47"/>
  <c r="AF19" i="47"/>
  <c r="AH19" i="47" s="1"/>
  <c r="AB19" i="47"/>
  <c r="AA19" i="47"/>
  <c r="AC19" i="47" s="1"/>
  <c r="W19" i="47"/>
  <c r="V19" i="47"/>
  <c r="X19" i="47" s="1"/>
  <c r="R19" i="47"/>
  <c r="S19" i="47" s="1"/>
  <c r="N19" i="47"/>
  <c r="M19" i="47"/>
  <c r="I19" i="47"/>
  <c r="H19" i="47"/>
  <c r="G19" i="47"/>
  <c r="F19" i="47"/>
  <c r="D19" i="47"/>
  <c r="C19" i="47"/>
  <c r="AZ18" i="47"/>
  <c r="AM18" i="47"/>
  <c r="AL18" i="47"/>
  <c r="AK18" i="47"/>
  <c r="AG18" i="47"/>
  <c r="AF18" i="47"/>
  <c r="AB18" i="47"/>
  <c r="AA18" i="47"/>
  <c r="W18" i="47"/>
  <c r="V18" i="47"/>
  <c r="R18" i="47"/>
  <c r="S18" i="47" s="1"/>
  <c r="N18" i="47"/>
  <c r="M18" i="47"/>
  <c r="O18" i="47" s="1"/>
  <c r="I18" i="47"/>
  <c r="H18" i="47"/>
  <c r="G18" i="47"/>
  <c r="F18" i="47"/>
  <c r="J18" i="47" s="1"/>
  <c r="D18" i="47"/>
  <c r="C18" i="47"/>
  <c r="AZ17" i="47"/>
  <c r="AM17" i="47"/>
  <c r="AL17" i="47"/>
  <c r="AK17" i="47"/>
  <c r="AN17" i="47" s="1"/>
  <c r="AG17" i="47"/>
  <c r="AF17" i="47"/>
  <c r="AH17" i="47" s="1"/>
  <c r="AB17" i="47"/>
  <c r="AA17" i="47"/>
  <c r="AC17" i="47" s="1"/>
  <c r="W17" i="47"/>
  <c r="V17" i="47"/>
  <c r="X17" i="47" s="1"/>
  <c r="R17" i="47"/>
  <c r="S17" i="47" s="1"/>
  <c r="N17" i="47"/>
  <c r="M17" i="47"/>
  <c r="I17" i="47"/>
  <c r="H17" i="47"/>
  <c r="G17" i="47"/>
  <c r="F17" i="47"/>
  <c r="D17" i="47"/>
  <c r="C17" i="47"/>
  <c r="AZ16" i="47"/>
  <c r="AM16" i="47"/>
  <c r="AL16" i="47"/>
  <c r="AK16" i="47"/>
  <c r="AG16" i="47"/>
  <c r="AF16" i="47"/>
  <c r="AB16" i="47"/>
  <c r="AA16" i="47"/>
  <c r="W16" i="47"/>
  <c r="V16" i="47"/>
  <c r="R16" i="47"/>
  <c r="S16" i="47" s="1"/>
  <c r="N16" i="47"/>
  <c r="M16" i="47"/>
  <c r="O16" i="47" s="1"/>
  <c r="I16" i="47"/>
  <c r="H16" i="47"/>
  <c r="G16" i="47"/>
  <c r="F16" i="47"/>
  <c r="J16" i="47" s="1"/>
  <c r="D16" i="47"/>
  <c r="C16" i="47"/>
  <c r="AZ15" i="47"/>
  <c r="AM15" i="47"/>
  <c r="AL15" i="47"/>
  <c r="AK15" i="47"/>
  <c r="AN15" i="47" s="1"/>
  <c r="AG15" i="47"/>
  <c r="AF15" i="47"/>
  <c r="AH15" i="47" s="1"/>
  <c r="AB15" i="47"/>
  <c r="AA15" i="47"/>
  <c r="AC15" i="47" s="1"/>
  <c r="W15" i="47"/>
  <c r="V15" i="47"/>
  <c r="X15" i="47" s="1"/>
  <c r="R15" i="47"/>
  <c r="S15" i="47" s="1"/>
  <c r="N15" i="47"/>
  <c r="M15" i="47"/>
  <c r="I15" i="47"/>
  <c r="H15" i="47"/>
  <c r="G15" i="47"/>
  <c r="F15" i="47"/>
  <c r="D15" i="47"/>
  <c r="C15" i="47"/>
  <c r="AZ14" i="47"/>
  <c r="AM14" i="47"/>
  <c r="AL14" i="47"/>
  <c r="AK14" i="47"/>
  <c r="AG14" i="47"/>
  <c r="AF14" i="47"/>
  <c r="AB14" i="47"/>
  <c r="AA14" i="47"/>
  <c r="W14" i="47"/>
  <c r="V14" i="47"/>
  <c r="R14" i="47"/>
  <c r="S14" i="47" s="1"/>
  <c r="N14" i="47"/>
  <c r="M14" i="47"/>
  <c r="O14" i="47" s="1"/>
  <c r="I14" i="47"/>
  <c r="H14" i="47"/>
  <c r="G14" i="47"/>
  <c r="F14" i="47"/>
  <c r="J14" i="47" s="1"/>
  <c r="D14" i="47"/>
  <c r="C14" i="47"/>
  <c r="AZ13" i="47"/>
  <c r="AM13" i="47"/>
  <c r="AL13" i="47"/>
  <c r="AK13" i="47"/>
  <c r="AN13" i="47" s="1"/>
  <c r="AG13" i="47"/>
  <c r="AF13" i="47"/>
  <c r="AH13" i="47" s="1"/>
  <c r="AB13" i="47"/>
  <c r="AA13" i="47"/>
  <c r="AC13" i="47" s="1"/>
  <c r="W13" i="47"/>
  <c r="V13" i="47"/>
  <c r="X13" i="47" s="1"/>
  <c r="R13" i="47"/>
  <c r="S13" i="47" s="1"/>
  <c r="N13" i="47"/>
  <c r="M13" i="47"/>
  <c r="I13" i="47"/>
  <c r="H13" i="47"/>
  <c r="G13" i="47"/>
  <c r="F13" i="47"/>
  <c r="D13" i="47"/>
  <c r="C13" i="47"/>
  <c r="AZ12" i="47"/>
  <c r="AM12" i="47"/>
  <c r="AL12" i="47"/>
  <c r="AK12" i="47"/>
  <c r="AG12" i="47"/>
  <c r="AF12" i="47"/>
  <c r="AB12" i="47"/>
  <c r="AA12" i="47"/>
  <c r="W12" i="47"/>
  <c r="V12" i="47"/>
  <c r="R12" i="47"/>
  <c r="S12" i="47" s="1"/>
  <c r="N12" i="47"/>
  <c r="M12" i="47"/>
  <c r="O12" i="47" s="1"/>
  <c r="I12" i="47"/>
  <c r="H12" i="47"/>
  <c r="G12" i="47"/>
  <c r="F12" i="47"/>
  <c r="J12" i="47" s="1"/>
  <c r="D12" i="47"/>
  <c r="C12" i="47"/>
  <c r="AZ11" i="47"/>
  <c r="AM11" i="47"/>
  <c r="AL11" i="47"/>
  <c r="AK11" i="47"/>
  <c r="AN11" i="47" s="1"/>
  <c r="AG11" i="47"/>
  <c r="AF11" i="47"/>
  <c r="AH11" i="47" s="1"/>
  <c r="AB11" i="47"/>
  <c r="AA11" i="47"/>
  <c r="AC11" i="47" s="1"/>
  <c r="W11" i="47"/>
  <c r="V11" i="47"/>
  <c r="X11" i="47" s="1"/>
  <c r="R11" i="47"/>
  <c r="S11" i="47" s="1"/>
  <c r="N11" i="47"/>
  <c r="M11" i="47"/>
  <c r="I11" i="47"/>
  <c r="H11" i="47"/>
  <c r="G11" i="47"/>
  <c r="F11" i="47"/>
  <c r="D11" i="47"/>
  <c r="C11" i="47"/>
  <c r="AZ10" i="47"/>
  <c r="AM10" i="47"/>
  <c r="AL10" i="47"/>
  <c r="AK10" i="47"/>
  <c r="AG10" i="47"/>
  <c r="AF10" i="47"/>
  <c r="AB10" i="47"/>
  <c r="AA10" i="47"/>
  <c r="W10" i="47"/>
  <c r="V10" i="47"/>
  <c r="R10" i="47"/>
  <c r="S10" i="47" s="1"/>
  <c r="N10" i="47"/>
  <c r="M10" i="47"/>
  <c r="O10" i="47" s="1"/>
  <c r="I10" i="47"/>
  <c r="H10" i="47"/>
  <c r="G10" i="47"/>
  <c r="F10" i="47"/>
  <c r="J10" i="47" s="1"/>
  <c r="D10" i="47"/>
  <c r="C10" i="47"/>
  <c r="AZ9" i="47"/>
  <c r="AM9" i="47"/>
  <c r="AL9" i="47"/>
  <c r="AK9" i="47"/>
  <c r="AN9" i="47" s="1"/>
  <c r="AG9" i="47"/>
  <c r="AF9" i="47"/>
  <c r="AH9" i="47" s="1"/>
  <c r="AB9" i="47"/>
  <c r="AA9" i="47"/>
  <c r="AC9" i="47" s="1"/>
  <c r="W9" i="47"/>
  <c r="V9" i="47"/>
  <c r="X9" i="47" s="1"/>
  <c r="R9" i="47"/>
  <c r="S9" i="47" s="1"/>
  <c r="N9" i="47"/>
  <c r="M9" i="47"/>
  <c r="I9" i="47"/>
  <c r="H9" i="47"/>
  <c r="G9" i="47"/>
  <c r="F9" i="47"/>
  <c r="D9" i="47"/>
  <c r="C9" i="47"/>
  <c r="AZ8" i="47"/>
  <c r="AM8" i="47"/>
  <c r="AL8" i="47"/>
  <c r="AK8" i="47"/>
  <c r="AG8" i="47"/>
  <c r="AF8" i="47"/>
  <c r="AB8" i="47"/>
  <c r="AA8" i="47"/>
  <c r="W8" i="47"/>
  <c r="V8" i="47"/>
  <c r="R8" i="47"/>
  <c r="S8" i="47" s="1"/>
  <c r="N8" i="47"/>
  <c r="M8" i="47"/>
  <c r="O8" i="47" s="1"/>
  <c r="I8" i="47"/>
  <c r="H8" i="47"/>
  <c r="G8" i="47"/>
  <c r="F8" i="47"/>
  <c r="J8" i="47" s="1"/>
  <c r="D8" i="47"/>
  <c r="C8" i="47"/>
  <c r="AZ7" i="47"/>
  <c r="AM7" i="47"/>
  <c r="AL7" i="47"/>
  <c r="AK7" i="47"/>
  <c r="AG7" i="47"/>
  <c r="AF7" i="47"/>
  <c r="AB7" i="47"/>
  <c r="AA7" i="47"/>
  <c r="AC7" i="47" s="1"/>
  <c r="W7" i="47"/>
  <c r="V7" i="47"/>
  <c r="X7" i="47" s="1"/>
  <c r="R7" i="47"/>
  <c r="S7" i="47" s="1"/>
  <c r="N7" i="47"/>
  <c r="M7" i="47"/>
  <c r="I7" i="47"/>
  <c r="H7" i="47"/>
  <c r="G7" i="47"/>
  <c r="F7" i="47"/>
  <c r="D7" i="47"/>
  <c r="C7" i="47"/>
  <c r="AZ6" i="47"/>
  <c r="AM6" i="47"/>
  <c r="AL6" i="47"/>
  <c r="AK6" i="47"/>
  <c r="AG6" i="47"/>
  <c r="AF6" i="47"/>
  <c r="AB6" i="47"/>
  <c r="AA6" i="47"/>
  <c r="W6" i="47"/>
  <c r="V6" i="47"/>
  <c r="R6" i="47"/>
  <c r="S6" i="47" s="1"/>
  <c r="N6" i="47"/>
  <c r="M6" i="47"/>
  <c r="I6" i="47"/>
  <c r="H6" i="47"/>
  <c r="G6" i="47"/>
  <c r="F6" i="47"/>
  <c r="D6" i="47"/>
  <c r="C6" i="47"/>
  <c r="AM5" i="47"/>
  <c r="AL5" i="47"/>
  <c r="AK5" i="47"/>
  <c r="AG5" i="47"/>
  <c r="AF5" i="47"/>
  <c r="AB5" i="47"/>
  <c r="AA5" i="47"/>
  <c r="W5" i="47"/>
  <c r="V5" i="47"/>
  <c r="R5" i="47"/>
  <c r="S5" i="47" s="1"/>
  <c r="N5" i="47"/>
  <c r="M5" i="47"/>
  <c r="I5" i="47"/>
  <c r="H5" i="47"/>
  <c r="G5" i="47"/>
  <c r="F5" i="47"/>
  <c r="AF2" i="47"/>
  <c r="R2" i="47"/>
  <c r="X55" i="48"/>
  <c r="Y55" i="48" s="1"/>
  <c r="X45" i="48"/>
  <c r="Y45" i="48" s="1"/>
  <c r="D45" i="48"/>
  <c r="C45" i="48"/>
  <c r="X44" i="48"/>
  <c r="Y44" i="48" s="1"/>
  <c r="D44" i="48"/>
  <c r="C44" i="48"/>
  <c r="X43" i="48"/>
  <c r="Y43" i="48" s="1"/>
  <c r="D43" i="48"/>
  <c r="C43" i="48"/>
  <c r="X42" i="48"/>
  <c r="Y42" i="48" s="1"/>
  <c r="D42" i="48"/>
  <c r="C42" i="48"/>
  <c r="X41" i="48"/>
  <c r="Y41" i="48" s="1"/>
  <c r="D41" i="48"/>
  <c r="C41" i="48"/>
  <c r="X40" i="48"/>
  <c r="Y40" i="48" s="1"/>
  <c r="D40" i="48"/>
  <c r="C40" i="48"/>
  <c r="X39" i="48"/>
  <c r="Y39" i="48" s="1"/>
  <c r="D39" i="48"/>
  <c r="C39" i="48"/>
  <c r="X38" i="48"/>
  <c r="Y38" i="48" s="1"/>
  <c r="D38" i="48"/>
  <c r="C38" i="48"/>
  <c r="X37" i="48"/>
  <c r="Y37" i="48" s="1"/>
  <c r="D37" i="48"/>
  <c r="C37" i="48"/>
  <c r="X36" i="48"/>
  <c r="Y36" i="48" s="1"/>
  <c r="D36" i="48"/>
  <c r="C36" i="48"/>
  <c r="X35" i="48"/>
  <c r="Y35" i="48" s="1"/>
  <c r="D35" i="48"/>
  <c r="C35" i="48"/>
  <c r="X34" i="48"/>
  <c r="D34" i="48"/>
  <c r="C34" i="48"/>
  <c r="X33" i="48"/>
  <c r="D33" i="48"/>
  <c r="C33" i="48"/>
  <c r="X32" i="48"/>
  <c r="D32" i="48"/>
  <c r="C32" i="48"/>
  <c r="X31" i="48"/>
  <c r="D31" i="48"/>
  <c r="C31" i="48"/>
  <c r="X30" i="48"/>
  <c r="D30" i="48"/>
  <c r="C30" i="48"/>
  <c r="X29" i="48"/>
  <c r="D29" i="48"/>
  <c r="C29" i="48"/>
  <c r="X28" i="48"/>
  <c r="D28" i="48"/>
  <c r="C28" i="48"/>
  <c r="X27" i="48"/>
  <c r="D27" i="48"/>
  <c r="C27" i="48"/>
  <c r="X26" i="48"/>
  <c r="D26" i="48"/>
  <c r="C26" i="48"/>
  <c r="X25" i="48"/>
  <c r="D25" i="48"/>
  <c r="C25" i="48"/>
  <c r="X24" i="48"/>
  <c r="D24" i="48"/>
  <c r="C24" i="48"/>
  <c r="X23" i="48"/>
  <c r="D23" i="48"/>
  <c r="C23" i="48"/>
  <c r="X22" i="48"/>
  <c r="D22" i="48"/>
  <c r="C22" i="48"/>
  <c r="X21" i="48"/>
  <c r="D21" i="48"/>
  <c r="C21" i="48"/>
  <c r="X20" i="48"/>
  <c r="D20" i="48"/>
  <c r="C20" i="48"/>
  <c r="X19" i="48"/>
  <c r="D19" i="48"/>
  <c r="C19" i="48"/>
  <c r="X18" i="48"/>
  <c r="D18" i="48"/>
  <c r="C18" i="48"/>
  <c r="X17" i="48"/>
  <c r="D17" i="48"/>
  <c r="C17" i="48"/>
  <c r="X16" i="48"/>
  <c r="D16" i="48"/>
  <c r="C16" i="48"/>
  <c r="X15" i="48"/>
  <c r="D15" i="48"/>
  <c r="C15" i="48"/>
  <c r="X14" i="48"/>
  <c r="D14" i="48"/>
  <c r="C14" i="48"/>
  <c r="X13" i="48"/>
  <c r="D13" i="48"/>
  <c r="C13" i="48"/>
  <c r="X12" i="48"/>
  <c r="D12" i="48"/>
  <c r="C12" i="48"/>
  <c r="X11" i="48"/>
  <c r="D11" i="48"/>
  <c r="C11" i="48"/>
  <c r="X10" i="48"/>
  <c r="D10" i="48"/>
  <c r="C10" i="48"/>
  <c r="X9" i="48"/>
  <c r="D9" i="48"/>
  <c r="C9" i="48"/>
  <c r="H6" i="50" l="1"/>
  <c r="I6" i="50" s="1"/>
  <c r="M6" i="50"/>
  <c r="H7" i="50"/>
  <c r="M7" i="50"/>
  <c r="H8" i="50"/>
  <c r="I8" i="50" s="1"/>
  <c r="O5" i="47"/>
  <c r="M8" i="50"/>
  <c r="AN7" i="47"/>
  <c r="J42" i="47"/>
  <c r="K42" i="47" s="1"/>
  <c r="O42" i="47"/>
  <c r="X43" i="47"/>
  <c r="Y43" i="47" s="1"/>
  <c r="AC43" i="47"/>
  <c r="AH43" i="47"/>
  <c r="AI43" i="47" s="1"/>
  <c r="AN43" i="47"/>
  <c r="J44" i="47"/>
  <c r="K44" i="47" s="1"/>
  <c r="O44" i="47"/>
  <c r="J6" i="47"/>
  <c r="O6" i="47"/>
  <c r="X45" i="47"/>
  <c r="Y45" i="47" s="1"/>
  <c r="AC45" i="47"/>
  <c r="AH45" i="47"/>
  <c r="AI45" i="47" s="1"/>
  <c r="J5" i="47"/>
  <c r="AN45" i="47"/>
  <c r="X5" i="47"/>
  <c r="AC5" i="47"/>
  <c r="AH5" i="47"/>
  <c r="AN5" i="47"/>
  <c r="X6" i="47"/>
  <c r="AC6" i="47"/>
  <c r="AH6" i="47"/>
  <c r="AN6" i="47"/>
  <c r="J7" i="47"/>
  <c r="O7" i="47"/>
  <c r="X8" i="47"/>
  <c r="AC8" i="47"/>
  <c r="AH8" i="47"/>
  <c r="AN8" i="47"/>
  <c r="AO8" i="47" s="1"/>
  <c r="J9" i="47"/>
  <c r="O9" i="47"/>
  <c r="P9" i="47" s="1"/>
  <c r="X10" i="47"/>
  <c r="AC10" i="47"/>
  <c r="AD10" i="47" s="1"/>
  <c r="AH10" i="47"/>
  <c r="AN10" i="47"/>
  <c r="AO10" i="47" s="1"/>
  <c r="J11" i="47"/>
  <c r="O11" i="47"/>
  <c r="P11" i="47" s="1"/>
  <c r="X12" i="47"/>
  <c r="AC12" i="47"/>
  <c r="AD12" i="47" s="1"/>
  <c r="AH12" i="47"/>
  <c r="AN12" i="47"/>
  <c r="AO12" i="47" s="1"/>
  <c r="J13" i="47"/>
  <c r="O13" i="47"/>
  <c r="P13" i="47" s="1"/>
  <c r="X14" i="47"/>
  <c r="AC14" i="47"/>
  <c r="AD14" i="47" s="1"/>
  <c r="AH14" i="47"/>
  <c r="AN14" i="47"/>
  <c r="AO14" i="47" s="1"/>
  <c r="J15" i="47"/>
  <c r="O15" i="47"/>
  <c r="P15" i="47" s="1"/>
  <c r="X16" i="47"/>
  <c r="AC16" i="47"/>
  <c r="AD16" i="47" s="1"/>
  <c r="AH16" i="47"/>
  <c r="AN16" i="47"/>
  <c r="AO16" i="47" s="1"/>
  <c r="J17" i="47"/>
  <c r="O17" i="47"/>
  <c r="P17" i="47" s="1"/>
  <c r="X18" i="47"/>
  <c r="AC18" i="47"/>
  <c r="AD18" i="47" s="1"/>
  <c r="AH18" i="47"/>
  <c r="AN18" i="47"/>
  <c r="AO18" i="47" s="1"/>
  <c r="J19" i="47"/>
  <c r="O19" i="47"/>
  <c r="P19" i="47" s="1"/>
  <c r="X20" i="47"/>
  <c r="AC20" i="47"/>
  <c r="AD20" i="47" s="1"/>
  <c r="H5" i="50"/>
  <c r="M5" i="50"/>
  <c r="T5" i="50" s="1"/>
  <c r="AH20" i="47"/>
  <c r="AN20" i="47"/>
  <c r="AO20" i="47" s="1"/>
  <c r="J21" i="47"/>
  <c r="O21" i="47"/>
  <c r="P21" i="47" s="1"/>
  <c r="X22" i="47"/>
  <c r="AC22" i="47"/>
  <c r="AD22" i="47" s="1"/>
  <c r="AH22" i="47"/>
  <c r="AN22" i="47"/>
  <c r="AO22" i="47" s="1"/>
  <c r="J23" i="47"/>
  <c r="O23" i="47"/>
  <c r="P23" i="47" s="1"/>
  <c r="X24" i="47"/>
  <c r="AC24" i="47"/>
  <c r="AD24" i="47" s="1"/>
  <c r="AH24" i="47"/>
  <c r="AN24" i="47"/>
  <c r="AO24" i="47" s="1"/>
  <c r="J25" i="47"/>
  <c r="O25" i="47"/>
  <c r="P25" i="47" s="1"/>
  <c r="X26" i="47"/>
  <c r="AC26" i="47"/>
  <c r="AD26" i="47" s="1"/>
  <c r="AH26" i="47"/>
  <c r="AN26" i="47"/>
  <c r="AO26" i="47" s="1"/>
  <c r="J27" i="47"/>
  <c r="O27" i="47"/>
  <c r="P27" i="47" s="1"/>
  <c r="X28" i="47"/>
  <c r="AC28" i="47"/>
  <c r="AD28" i="47" s="1"/>
  <c r="AH28" i="47"/>
  <c r="AN28" i="47"/>
  <c r="AO28" i="47" s="1"/>
  <c r="J29" i="47"/>
  <c r="O29" i="47"/>
  <c r="P29" i="47" s="1"/>
  <c r="X30" i="47"/>
  <c r="AC30" i="47"/>
  <c r="AD30" i="47" s="1"/>
  <c r="AH30" i="47"/>
  <c r="AN30" i="47"/>
  <c r="AO30" i="47" s="1"/>
  <c r="J31" i="47"/>
  <c r="O31" i="47"/>
  <c r="P31" i="47" s="1"/>
  <c r="X32" i="47"/>
  <c r="AC32" i="47"/>
  <c r="AD32" i="47" s="1"/>
  <c r="AH32" i="47"/>
  <c r="AN32" i="47"/>
  <c r="AO32" i="47" s="1"/>
  <c r="J33" i="47"/>
  <c r="O33" i="47"/>
  <c r="X34" i="47"/>
  <c r="AC34" i="47"/>
  <c r="AH34" i="47"/>
  <c r="AN34" i="47"/>
  <c r="J35" i="47"/>
  <c r="O35" i="47"/>
  <c r="X36" i="47"/>
  <c r="AC36" i="47"/>
  <c r="AD36" i="47" s="1"/>
  <c r="AH36" i="47"/>
  <c r="AN36" i="47"/>
  <c r="AO36" i="47" s="1"/>
  <c r="J37" i="47"/>
  <c r="O37" i="47"/>
  <c r="P37" i="47" s="1"/>
  <c r="X38" i="47"/>
  <c r="AC38" i="47"/>
  <c r="AD38" i="47" s="1"/>
  <c r="AH38" i="47"/>
  <c r="AN38" i="47"/>
  <c r="AO38" i="47" s="1"/>
  <c r="J39" i="47"/>
  <c r="O39" i="47"/>
  <c r="P39" i="47" s="1"/>
  <c r="X40" i="47"/>
  <c r="J41" i="47"/>
  <c r="O41" i="47"/>
  <c r="X42" i="47"/>
  <c r="AC42" i="47"/>
  <c r="AH42" i="47"/>
  <c r="AN42" i="47"/>
  <c r="J43" i="47"/>
  <c r="O43" i="47"/>
  <c r="X44" i="47"/>
  <c r="AC44" i="47"/>
  <c r="AH44" i="47"/>
  <c r="AN44" i="47"/>
  <c r="J45" i="47"/>
  <c r="O45" i="47"/>
  <c r="N6" i="49"/>
  <c r="M6" i="49"/>
  <c r="N7" i="49"/>
  <c r="M7" i="49"/>
  <c r="N8" i="49"/>
  <c r="M8" i="49"/>
  <c r="N9" i="49"/>
  <c r="M9" i="49"/>
  <c r="N10" i="49"/>
  <c r="M10" i="49"/>
  <c r="N11" i="49"/>
  <c r="M11" i="49"/>
  <c r="N12" i="49"/>
  <c r="M12" i="49"/>
  <c r="N13" i="49"/>
  <c r="M13" i="49"/>
  <c r="N14" i="49"/>
  <c r="M14" i="49"/>
  <c r="N15" i="49"/>
  <c r="M15" i="49"/>
  <c r="N16" i="49"/>
  <c r="M16" i="49"/>
  <c r="N35" i="49"/>
  <c r="K36" i="56" s="1"/>
  <c r="M35" i="49"/>
  <c r="N36" i="49"/>
  <c r="K37" i="56" s="1"/>
  <c r="M36" i="49"/>
  <c r="N37" i="49"/>
  <c r="K38" i="56" s="1"/>
  <c r="M37" i="49"/>
  <c r="N38" i="49"/>
  <c r="K39" i="56" s="1"/>
  <c r="M38" i="49"/>
  <c r="N39" i="49"/>
  <c r="K40" i="56" s="1"/>
  <c r="M39" i="49"/>
  <c r="N40" i="49"/>
  <c r="M40" i="49"/>
  <c r="N41" i="49"/>
  <c r="M41" i="49"/>
  <c r="N42" i="49"/>
  <c r="M42" i="49"/>
  <c r="N43" i="49"/>
  <c r="M43" i="49"/>
  <c r="N44" i="49"/>
  <c r="M44" i="49"/>
  <c r="N45" i="49"/>
  <c r="M45" i="49"/>
  <c r="AA35" i="48"/>
  <c r="Z35" i="48"/>
  <c r="AA36" i="48"/>
  <c r="Z36" i="48"/>
  <c r="AA37" i="48"/>
  <c r="Z37" i="48"/>
  <c r="AA38" i="48"/>
  <c r="Z38" i="48"/>
  <c r="AA39" i="48"/>
  <c r="Z39" i="48"/>
  <c r="AA40" i="48"/>
  <c r="Z40" i="48"/>
  <c r="AA41" i="48"/>
  <c r="Z41" i="48"/>
  <c r="AA42" i="48"/>
  <c r="Z42" i="48"/>
  <c r="AA43" i="48"/>
  <c r="Z43" i="48"/>
  <c r="AA44" i="48"/>
  <c r="Z44" i="48"/>
  <c r="AA45" i="48"/>
  <c r="Z45" i="48"/>
  <c r="T56" i="56"/>
  <c r="AA55" i="48"/>
  <c r="U56" i="56" s="1"/>
  <c r="Z55" i="48"/>
  <c r="AU6" i="47"/>
  <c r="AU7" i="47"/>
  <c r="AU8" i="47"/>
  <c r="AU9" i="47"/>
  <c r="AU10" i="47"/>
  <c r="AU11" i="47"/>
  <c r="AU12" i="47"/>
  <c r="AU13" i="47"/>
  <c r="AU14" i="47"/>
  <c r="AU15" i="47"/>
  <c r="AU16" i="47"/>
  <c r="AU17" i="47"/>
  <c r="AU18" i="47"/>
  <c r="AU19" i="47"/>
  <c r="N17" i="49"/>
  <c r="K18" i="56" s="1"/>
  <c r="M17" i="49"/>
  <c r="N34" i="49"/>
  <c r="M34" i="49"/>
  <c r="N33" i="49"/>
  <c r="M33" i="49"/>
  <c r="N32" i="49"/>
  <c r="M32" i="49"/>
  <c r="N31" i="49"/>
  <c r="M31" i="49"/>
  <c r="N30" i="49"/>
  <c r="M30" i="49"/>
  <c r="N29" i="49"/>
  <c r="M29" i="49"/>
  <c r="N28" i="49"/>
  <c r="M28" i="49"/>
  <c r="N27" i="49"/>
  <c r="M27" i="49"/>
  <c r="N26" i="49"/>
  <c r="M26" i="49"/>
  <c r="N25" i="49"/>
  <c r="M25" i="49"/>
  <c r="N24" i="49"/>
  <c r="K25" i="56" s="1"/>
  <c r="M24" i="49"/>
  <c r="N23" i="49"/>
  <c r="K24" i="56" s="1"/>
  <c r="M23" i="49"/>
  <c r="N22" i="49"/>
  <c r="K23" i="56" s="1"/>
  <c r="M22" i="49"/>
  <c r="N21" i="49"/>
  <c r="K22" i="56" s="1"/>
  <c r="M21" i="49"/>
  <c r="N20" i="49"/>
  <c r="K21" i="56" s="1"/>
  <c r="M20" i="49"/>
  <c r="N19" i="49"/>
  <c r="K20" i="56" s="1"/>
  <c r="M19" i="49"/>
  <c r="N18" i="49"/>
  <c r="K19" i="56" s="1"/>
  <c r="M18" i="49"/>
  <c r="J8" i="56"/>
  <c r="K8" i="56"/>
  <c r="J9" i="56"/>
  <c r="K9" i="56"/>
  <c r="J10" i="56"/>
  <c r="K10" i="56"/>
  <c r="J11" i="56"/>
  <c r="K11" i="56"/>
  <c r="J12" i="56"/>
  <c r="K12" i="56"/>
  <c r="J13" i="56"/>
  <c r="K13" i="56"/>
  <c r="J14" i="56"/>
  <c r="K14" i="56"/>
  <c r="J15" i="56"/>
  <c r="K15" i="56"/>
  <c r="J16" i="56"/>
  <c r="K16" i="56"/>
  <c r="J17" i="56"/>
  <c r="K17" i="56"/>
  <c r="J18" i="56"/>
  <c r="J19" i="56"/>
  <c r="J20" i="56"/>
  <c r="J21" i="56"/>
  <c r="J22" i="56"/>
  <c r="J23" i="56"/>
  <c r="J24" i="56"/>
  <c r="J25" i="56"/>
  <c r="J26" i="56"/>
  <c r="J27" i="56"/>
  <c r="K27" i="56"/>
  <c r="J28" i="56"/>
  <c r="K28" i="56"/>
  <c r="J29" i="56"/>
  <c r="K29" i="56"/>
  <c r="J30" i="56"/>
  <c r="K30" i="56"/>
  <c r="J31" i="56"/>
  <c r="K31" i="56"/>
  <c r="J32" i="56"/>
  <c r="K32" i="56"/>
  <c r="J33" i="56"/>
  <c r="K33" i="56"/>
  <c r="J34" i="56"/>
  <c r="K34" i="56"/>
  <c r="J35" i="56"/>
  <c r="K35" i="56"/>
  <c r="J36" i="56"/>
  <c r="J37" i="56"/>
  <c r="J38" i="56"/>
  <c r="J39" i="56"/>
  <c r="J40" i="56"/>
  <c r="J41" i="56"/>
  <c r="J42" i="56"/>
  <c r="K42" i="56"/>
  <c r="J43" i="56"/>
  <c r="K43" i="56"/>
  <c r="J44" i="56"/>
  <c r="K44" i="56"/>
  <c r="J45" i="56"/>
  <c r="K45" i="56"/>
  <c r="J46" i="56"/>
  <c r="K46" i="56"/>
  <c r="P6" i="47"/>
  <c r="Q6" i="47" s="1"/>
  <c r="T6" i="47"/>
  <c r="U6" i="47" s="1"/>
  <c r="Y6" i="47"/>
  <c r="AD6" i="47"/>
  <c r="AI6" i="47"/>
  <c r="AO6" i="47"/>
  <c r="R7" i="56" s="1"/>
  <c r="K7" i="47"/>
  <c r="P7" i="47"/>
  <c r="Q7" i="47" s="1"/>
  <c r="Y7" i="47"/>
  <c r="AD7" i="47"/>
  <c r="P8" i="56" s="1"/>
  <c r="K8" i="47"/>
  <c r="P8" i="47"/>
  <c r="T8" i="47"/>
  <c r="AI8" i="47"/>
  <c r="K9" i="47"/>
  <c r="T9" i="47"/>
  <c r="Y9" i="47"/>
  <c r="AD9" i="47"/>
  <c r="AI9" i="47"/>
  <c r="AO9" i="47"/>
  <c r="K10" i="47"/>
  <c r="P10" i="47"/>
  <c r="T10" i="47"/>
  <c r="Y10" i="47"/>
  <c r="AI10" i="47"/>
  <c r="K11" i="47"/>
  <c r="T11" i="47"/>
  <c r="Y11" i="47"/>
  <c r="AD11" i="47"/>
  <c r="AI11" i="47"/>
  <c r="AO11" i="47"/>
  <c r="K12" i="47"/>
  <c r="P12" i="47"/>
  <c r="T12" i="47"/>
  <c r="Y12" i="47"/>
  <c r="AI12" i="47"/>
  <c r="K13" i="47"/>
  <c r="T13" i="47"/>
  <c r="Y13" i="47"/>
  <c r="AD13" i="47"/>
  <c r="AI13" i="47"/>
  <c r="AO13" i="47"/>
  <c r="K14" i="47"/>
  <c r="P14" i="47"/>
  <c r="T14" i="47"/>
  <c r="Y14" i="47"/>
  <c r="AI14" i="47"/>
  <c r="K15" i="47"/>
  <c r="T15" i="47"/>
  <c r="Y15" i="47"/>
  <c r="AD15" i="47"/>
  <c r="AI15" i="47"/>
  <c r="AO15" i="47"/>
  <c r="K16" i="47"/>
  <c r="P16" i="47"/>
  <c r="T16" i="47"/>
  <c r="Y16" i="47"/>
  <c r="AI16" i="47"/>
  <c r="K17" i="47"/>
  <c r="T17" i="47"/>
  <c r="Y17" i="47"/>
  <c r="AD17" i="47"/>
  <c r="AI17" i="47"/>
  <c r="AO17" i="47"/>
  <c r="K18" i="47"/>
  <c r="P18" i="47"/>
  <c r="T18" i="47"/>
  <c r="Y18" i="47"/>
  <c r="AI18" i="47"/>
  <c r="K19" i="47"/>
  <c r="T19" i="47"/>
  <c r="Y19" i="47"/>
  <c r="AD19" i="47"/>
  <c r="AI19" i="47"/>
  <c r="AO19" i="47"/>
  <c r="K20" i="47"/>
  <c r="P20" i="47"/>
  <c r="T20" i="47"/>
  <c r="Y20" i="47"/>
  <c r="AI20" i="47"/>
  <c r="K21" i="47"/>
  <c r="T21" i="47"/>
  <c r="Y21" i="47"/>
  <c r="AD21" i="47"/>
  <c r="AI21" i="47"/>
  <c r="AO21" i="47"/>
  <c r="K22" i="47"/>
  <c r="P22" i="47"/>
  <c r="T22" i="47"/>
  <c r="Y22" i="47"/>
  <c r="AI22" i="47"/>
  <c r="K23" i="47"/>
  <c r="T23" i="47"/>
  <c r="Y23" i="47"/>
  <c r="AD23" i="47"/>
  <c r="AI23" i="47"/>
  <c r="AO23" i="47"/>
  <c r="K24" i="47"/>
  <c r="P24" i="47"/>
  <c r="T24" i="47"/>
  <c r="Y24" i="47"/>
  <c r="AI24" i="47"/>
  <c r="K25" i="47"/>
  <c r="Y25" i="47"/>
  <c r="O26" i="56" s="1"/>
  <c r="K26" i="47"/>
  <c r="P26" i="47"/>
  <c r="T26" i="47"/>
  <c r="Y26" i="47"/>
  <c r="AI26" i="47"/>
  <c r="K27" i="47"/>
  <c r="T27" i="47"/>
  <c r="Y27" i="47"/>
  <c r="AD27" i="47"/>
  <c r="AI27" i="47"/>
  <c r="AO27" i="47"/>
  <c r="K28" i="47"/>
  <c r="P28" i="47"/>
  <c r="T28" i="47"/>
  <c r="Y28" i="47"/>
  <c r="AI28" i="47"/>
  <c r="K29" i="47"/>
  <c r="T29" i="47"/>
  <c r="Y29" i="47"/>
  <c r="AD29" i="47"/>
  <c r="AI29" i="47"/>
  <c r="AO29" i="47"/>
  <c r="K30" i="47"/>
  <c r="P30" i="47"/>
  <c r="T30" i="47"/>
  <c r="Y30" i="47"/>
  <c r="AI30" i="47"/>
  <c r="K31" i="47"/>
  <c r="T31" i="47"/>
  <c r="Y31" i="47"/>
  <c r="AD31" i="47"/>
  <c r="AI31" i="47"/>
  <c r="AO31" i="47"/>
  <c r="K32" i="47"/>
  <c r="P32" i="47"/>
  <c r="T32" i="47"/>
  <c r="Y32" i="47"/>
  <c r="AI32" i="47"/>
  <c r="K33" i="47"/>
  <c r="T33" i="47"/>
  <c r="Y33" i="47"/>
  <c r="AD33" i="47"/>
  <c r="AI33" i="47"/>
  <c r="AO33" i="47"/>
  <c r="K34" i="47"/>
  <c r="P34" i="47"/>
  <c r="T34" i="47"/>
  <c r="Y34" i="47"/>
  <c r="AD34" i="47"/>
  <c r="AI34" i="47"/>
  <c r="AO34" i="47"/>
  <c r="K35" i="47"/>
  <c r="P35" i="47"/>
  <c r="T35" i="47"/>
  <c r="Y35" i="47"/>
  <c r="AD35" i="47"/>
  <c r="AI35" i="47"/>
  <c r="AO35" i="47"/>
  <c r="K36" i="47"/>
  <c r="P36" i="47"/>
  <c r="T36" i="47"/>
  <c r="Y36" i="47"/>
  <c r="I9" i="50"/>
  <c r="I10" i="50"/>
  <c r="I11" i="50"/>
  <c r="I12" i="50"/>
  <c r="I13" i="50"/>
  <c r="I14" i="50"/>
  <c r="I15" i="50"/>
  <c r="I16" i="50"/>
  <c r="I17" i="50"/>
  <c r="I18" i="50"/>
  <c r="I19" i="50"/>
  <c r="I20" i="50"/>
  <c r="I21" i="50"/>
  <c r="I22" i="50"/>
  <c r="I23" i="50"/>
  <c r="I24" i="50"/>
  <c r="I25" i="50"/>
  <c r="I26" i="50"/>
  <c r="I27" i="50"/>
  <c r="I28" i="50"/>
  <c r="I29" i="50"/>
  <c r="I30" i="50"/>
  <c r="I31" i="50"/>
  <c r="I32" i="50"/>
  <c r="I33" i="50"/>
  <c r="I34" i="50"/>
  <c r="I35" i="50"/>
  <c r="I36" i="50"/>
  <c r="I37" i="50"/>
  <c r="I38" i="50"/>
  <c r="I39" i="50"/>
  <c r="I40" i="50"/>
  <c r="I41" i="50"/>
  <c r="I42" i="50"/>
  <c r="I43" i="50"/>
  <c r="I44" i="50"/>
  <c r="I45" i="50"/>
  <c r="N25" i="50"/>
  <c r="N40" i="50"/>
  <c r="R9" i="50"/>
  <c r="R10" i="50"/>
  <c r="R11" i="50"/>
  <c r="R12" i="50"/>
  <c r="R13" i="50"/>
  <c r="R14" i="50"/>
  <c r="R15" i="50"/>
  <c r="R16" i="50"/>
  <c r="R17" i="50"/>
  <c r="R18" i="50"/>
  <c r="R19" i="50"/>
  <c r="R20" i="50"/>
  <c r="R21" i="50"/>
  <c r="R22" i="50"/>
  <c r="R23" i="50"/>
  <c r="R24" i="50"/>
  <c r="R25" i="50"/>
  <c r="R26" i="50"/>
  <c r="R27" i="50"/>
  <c r="R28" i="50"/>
  <c r="R29" i="50"/>
  <c r="R30" i="50"/>
  <c r="R31" i="50"/>
  <c r="R32" i="50"/>
  <c r="R33" i="50"/>
  <c r="R34" i="50"/>
  <c r="R35" i="50"/>
  <c r="R36" i="50"/>
  <c r="R37" i="50"/>
  <c r="R39" i="50"/>
  <c r="R40" i="50"/>
  <c r="R41" i="50"/>
  <c r="R42" i="50"/>
  <c r="R43" i="50"/>
  <c r="R44" i="50"/>
  <c r="R45" i="50"/>
  <c r="AH7" i="47"/>
  <c r="S25" i="47"/>
  <c r="T25" i="47" s="1"/>
  <c r="AC25" i="47"/>
  <c r="AD25" i="47" s="1"/>
  <c r="P26" i="56" s="1"/>
  <c r="AH25" i="47"/>
  <c r="AI25" i="47" s="1"/>
  <c r="Q26" i="56" s="1"/>
  <c r="AN25" i="47"/>
  <c r="AO25" i="47" s="1"/>
  <c r="R26" i="56" s="1"/>
  <c r="AI36" i="47"/>
  <c r="K37" i="47"/>
  <c r="T37" i="47"/>
  <c r="Y37" i="47"/>
  <c r="AD37" i="47"/>
  <c r="AI37" i="47"/>
  <c r="AO37" i="47"/>
  <c r="K38" i="47"/>
  <c r="P38" i="47"/>
  <c r="T38" i="47"/>
  <c r="Y38" i="47"/>
  <c r="AI38" i="47"/>
  <c r="K39" i="47"/>
  <c r="T39" i="47"/>
  <c r="Y39" i="47"/>
  <c r="AD39" i="47"/>
  <c r="AI39" i="47"/>
  <c r="AO39" i="47"/>
  <c r="K40" i="47"/>
  <c r="P40" i="47"/>
  <c r="M41" i="56" s="1"/>
  <c r="Y40" i="47"/>
  <c r="O41" i="56" s="1"/>
  <c r="K41" i="47"/>
  <c r="P41" i="47"/>
  <c r="T41" i="47"/>
  <c r="Y41" i="47"/>
  <c r="AD41" i="47"/>
  <c r="AI41" i="47"/>
  <c r="AO41" i="47"/>
  <c r="P42" i="47"/>
  <c r="T42" i="47"/>
  <c r="Y42" i="47"/>
  <c r="AD42" i="47"/>
  <c r="AI42" i="47"/>
  <c r="AO42" i="47"/>
  <c r="K43" i="47"/>
  <c r="P43" i="47"/>
  <c r="T43" i="47"/>
  <c r="AD43" i="47"/>
  <c r="AO43" i="47"/>
  <c r="P44" i="47"/>
  <c r="T44" i="47"/>
  <c r="Y44" i="47"/>
  <c r="AD44" i="47"/>
  <c r="AI44" i="47"/>
  <c r="AO44" i="47"/>
  <c r="K45" i="47"/>
  <c r="P45" i="47"/>
  <c r="T45" i="47"/>
  <c r="AD45" i="47"/>
  <c r="AO45" i="47"/>
  <c r="N6" i="50"/>
  <c r="R6" i="50"/>
  <c r="I7" i="50"/>
  <c r="N7" i="50"/>
  <c r="R7" i="50"/>
  <c r="R8" i="50"/>
  <c r="S40" i="47"/>
  <c r="T40" i="47" s="1"/>
  <c r="AC40" i="47"/>
  <c r="AD40" i="47" s="1"/>
  <c r="P41" i="56" s="1"/>
  <c r="AH40" i="47"/>
  <c r="AI40" i="47" s="1"/>
  <c r="Q41" i="56" s="1"/>
  <c r="AN40" i="47"/>
  <c r="AO40" i="47" s="1"/>
  <c r="R41" i="56" s="1"/>
  <c r="X8" i="48"/>
  <c r="D8" i="48"/>
  <c r="C8" i="48"/>
  <c r="X7" i="48"/>
  <c r="D7" i="48"/>
  <c r="C7" i="48"/>
  <c r="X6" i="48"/>
  <c r="D6" i="48"/>
  <c r="C6" i="48"/>
  <c r="X5" i="48"/>
  <c r="X2" i="48"/>
  <c r="M26" i="56" l="1"/>
  <c r="Q25" i="47"/>
  <c r="Z25" i="47"/>
  <c r="AE7" i="47"/>
  <c r="AV39" i="47"/>
  <c r="AV37" i="47"/>
  <c r="AV35" i="47"/>
  <c r="AV33" i="47"/>
  <c r="AV31" i="47"/>
  <c r="AV29" i="47"/>
  <c r="AV27" i="47"/>
  <c r="AV23" i="47"/>
  <c r="AV21" i="47"/>
  <c r="AV19" i="47"/>
  <c r="AV17" i="47"/>
  <c r="AV15" i="47"/>
  <c r="AV13" i="47"/>
  <c r="AV11" i="47"/>
  <c r="AV9" i="47"/>
  <c r="Z40" i="47"/>
  <c r="K6" i="47"/>
  <c r="L6" i="47" s="1"/>
  <c r="Q40" i="47"/>
  <c r="AV44" i="47"/>
  <c r="AV42" i="47"/>
  <c r="AV38" i="47"/>
  <c r="AV36" i="47"/>
  <c r="AV34" i="47"/>
  <c r="AV32" i="47"/>
  <c r="AV30" i="47"/>
  <c r="AV28" i="47"/>
  <c r="AV26" i="47"/>
  <c r="AV24" i="47"/>
  <c r="AV22" i="47"/>
  <c r="AV20" i="47"/>
  <c r="AV18" i="47"/>
  <c r="AV16" i="47"/>
  <c r="AV14" i="47"/>
  <c r="AV12" i="47"/>
  <c r="AV10" i="47"/>
  <c r="AV8" i="47"/>
  <c r="AV6" i="47"/>
  <c r="AV25" i="47"/>
  <c r="AV5" i="47"/>
  <c r="AV45" i="47"/>
  <c r="AV43" i="47"/>
  <c r="AV41" i="47"/>
  <c r="AV40" i="47"/>
  <c r="AV7" i="47"/>
  <c r="AP40" i="47"/>
  <c r="AJ40" i="47"/>
  <c r="AE40" i="47"/>
  <c r="AP25" i="47"/>
  <c r="AJ25" i="47"/>
  <c r="AE25" i="47"/>
  <c r="Y6" i="48"/>
  <c r="Y7" i="48"/>
  <c r="Y8" i="48"/>
  <c r="Y9" i="48"/>
  <c r="Y10" i="48"/>
  <c r="Y11" i="48"/>
  <c r="Y12" i="48"/>
  <c r="Y13" i="48"/>
  <c r="Y14" i="48"/>
  <c r="Y15" i="48"/>
  <c r="Y16" i="48"/>
  <c r="Y34" i="48"/>
  <c r="Y33" i="48"/>
  <c r="Y32" i="48"/>
  <c r="Y31" i="48"/>
  <c r="Y30" i="48"/>
  <c r="Y29" i="48"/>
  <c r="Y28" i="48"/>
  <c r="Y27" i="48"/>
  <c r="Y26" i="48"/>
  <c r="Y25" i="48"/>
  <c r="Y24" i="48"/>
  <c r="Y23" i="48"/>
  <c r="Y22" i="48"/>
  <c r="Y21" i="48"/>
  <c r="Y20" i="48"/>
  <c r="Y19" i="48"/>
  <c r="Y18" i="48"/>
  <c r="Y17" i="48"/>
  <c r="N41" i="56"/>
  <c r="U40" i="47"/>
  <c r="I9" i="56"/>
  <c r="S8" i="50"/>
  <c r="G9" i="56"/>
  <c r="J8" i="50"/>
  <c r="I8" i="56"/>
  <c r="S7" i="50"/>
  <c r="H8" i="56"/>
  <c r="O7" i="50"/>
  <c r="G8" i="56"/>
  <c r="J7" i="50"/>
  <c r="I7" i="56"/>
  <c r="S6" i="50"/>
  <c r="H7" i="56"/>
  <c r="O6" i="50"/>
  <c r="G7" i="56"/>
  <c r="J6" i="50"/>
  <c r="R46" i="56"/>
  <c r="AP45" i="47"/>
  <c r="Q46" i="56"/>
  <c r="AJ45" i="47"/>
  <c r="P46" i="56"/>
  <c r="AE45" i="47"/>
  <c r="O46" i="56"/>
  <c r="Z45" i="47"/>
  <c r="N46" i="56"/>
  <c r="U45" i="47"/>
  <c r="M46" i="56"/>
  <c r="Q45" i="47"/>
  <c r="L46" i="56"/>
  <c r="L45" i="47"/>
  <c r="R45" i="56"/>
  <c r="AP44" i="47"/>
  <c r="Q45" i="56"/>
  <c r="AJ44" i="47"/>
  <c r="P45" i="56"/>
  <c r="AE44" i="47"/>
  <c r="O45" i="56"/>
  <c r="Z44" i="47"/>
  <c r="N45" i="56"/>
  <c r="U44" i="47"/>
  <c r="M45" i="56"/>
  <c r="Q44" i="47"/>
  <c r="L45" i="56"/>
  <c r="L44" i="47"/>
  <c r="R44" i="56"/>
  <c r="AP43" i="47"/>
  <c r="Q44" i="56"/>
  <c r="AJ43" i="47"/>
  <c r="P44" i="56"/>
  <c r="AE43" i="47"/>
  <c r="O44" i="56"/>
  <c r="Z43" i="47"/>
  <c r="N44" i="56"/>
  <c r="U43" i="47"/>
  <c r="M44" i="56"/>
  <c r="Q43" i="47"/>
  <c r="L44" i="56"/>
  <c r="L43" i="47"/>
  <c r="R43" i="56"/>
  <c r="AP42" i="47"/>
  <c r="Q43" i="56"/>
  <c r="AJ42" i="47"/>
  <c r="P43" i="56"/>
  <c r="AE42" i="47"/>
  <c r="O43" i="56"/>
  <c r="Z42" i="47"/>
  <c r="N43" i="56"/>
  <c r="U42" i="47"/>
  <c r="M43" i="56"/>
  <c r="Q42" i="47"/>
  <c r="L43" i="56"/>
  <c r="L42" i="47"/>
  <c r="R42" i="56"/>
  <c r="AP41" i="47"/>
  <c r="Q42" i="56"/>
  <c r="AJ41" i="47"/>
  <c r="P42" i="56"/>
  <c r="AE41" i="47"/>
  <c r="O42" i="56"/>
  <c r="Z41" i="47"/>
  <c r="N42" i="56"/>
  <c r="U41" i="47"/>
  <c r="M42" i="56"/>
  <c r="Q41" i="47"/>
  <c r="L42" i="56"/>
  <c r="L41" i="47"/>
  <c r="L41" i="56"/>
  <c r="K41" i="56" s="1"/>
  <c r="L40" i="47"/>
  <c r="R40" i="56"/>
  <c r="AP39" i="47"/>
  <c r="Q40" i="56"/>
  <c r="AJ39" i="47"/>
  <c r="P40" i="56"/>
  <c r="AE39" i="47"/>
  <c r="O40" i="56"/>
  <c r="Z39" i="47"/>
  <c r="N40" i="56"/>
  <c r="U39" i="47"/>
  <c r="M40" i="56"/>
  <c r="Q39" i="47"/>
  <c r="L40" i="56"/>
  <c r="L39" i="47"/>
  <c r="R39" i="56"/>
  <c r="AP38" i="47"/>
  <c r="Q39" i="56"/>
  <c r="AJ38" i="47"/>
  <c r="P39" i="56"/>
  <c r="AE38" i="47"/>
  <c r="O39" i="56"/>
  <c r="Z38" i="47"/>
  <c r="N39" i="56"/>
  <c r="U38" i="47"/>
  <c r="M39" i="56"/>
  <c r="Q38" i="47"/>
  <c r="L39" i="56"/>
  <c r="L38" i="47"/>
  <c r="R38" i="56"/>
  <c r="AP37" i="47"/>
  <c r="Q38" i="56"/>
  <c r="AJ37" i="47"/>
  <c r="P38" i="56"/>
  <c r="AE37" i="47"/>
  <c r="O38" i="56"/>
  <c r="Z37" i="47"/>
  <c r="N38" i="56"/>
  <c r="U37" i="47"/>
  <c r="M38" i="56"/>
  <c r="Q37" i="47"/>
  <c r="L38" i="56"/>
  <c r="L37" i="47"/>
  <c r="R37" i="56"/>
  <c r="AP36" i="47"/>
  <c r="Q37" i="56"/>
  <c r="AJ36" i="47"/>
  <c r="P37" i="56"/>
  <c r="AE36" i="47"/>
  <c r="N26" i="56"/>
  <c r="U25" i="47"/>
  <c r="I46" i="56"/>
  <c r="S45" i="50"/>
  <c r="I45" i="56"/>
  <c r="S44" i="50"/>
  <c r="I44" i="56"/>
  <c r="S43" i="50"/>
  <c r="I43" i="56"/>
  <c r="S42" i="50"/>
  <c r="I42" i="56"/>
  <c r="S41" i="50"/>
  <c r="I41" i="56"/>
  <c r="S40" i="50"/>
  <c r="I40" i="56"/>
  <c r="S39" i="50"/>
  <c r="I38" i="56"/>
  <c r="S37" i="50"/>
  <c r="I37" i="56"/>
  <c r="S36" i="50"/>
  <c r="I36" i="56"/>
  <c r="S35" i="50"/>
  <c r="I35" i="56"/>
  <c r="S34" i="50"/>
  <c r="I34" i="56"/>
  <c r="S33" i="50"/>
  <c r="I33" i="56"/>
  <c r="S32" i="50"/>
  <c r="I32" i="56"/>
  <c r="S31" i="50"/>
  <c r="I31" i="56"/>
  <c r="S30" i="50"/>
  <c r="I30" i="56"/>
  <c r="S29" i="50"/>
  <c r="I29" i="56"/>
  <c r="S28" i="50"/>
  <c r="I28" i="56"/>
  <c r="S27" i="50"/>
  <c r="I27" i="56"/>
  <c r="S26" i="50"/>
  <c r="I26" i="56"/>
  <c r="S25" i="50"/>
  <c r="I25" i="56"/>
  <c r="S24" i="50"/>
  <c r="I24" i="56"/>
  <c r="S23" i="50"/>
  <c r="I23" i="56"/>
  <c r="S22" i="50"/>
  <c r="I22" i="56"/>
  <c r="S21" i="50"/>
  <c r="I21" i="56"/>
  <c r="S20" i="50"/>
  <c r="I20" i="56"/>
  <c r="S19" i="50"/>
  <c r="I19" i="56"/>
  <c r="S18" i="50"/>
  <c r="I18" i="56"/>
  <c r="S17" i="50"/>
  <c r="I17" i="56"/>
  <c r="S16" i="50"/>
  <c r="I16" i="56"/>
  <c r="S15" i="50"/>
  <c r="I15" i="56"/>
  <c r="S14" i="50"/>
  <c r="I14" i="56"/>
  <c r="S13" i="50"/>
  <c r="I13" i="56"/>
  <c r="S12" i="50"/>
  <c r="I12" i="56"/>
  <c r="S11" i="50"/>
  <c r="I11" i="56"/>
  <c r="S10" i="50"/>
  <c r="I10" i="56"/>
  <c r="S9" i="50"/>
  <c r="H41" i="56"/>
  <c r="O40" i="50"/>
  <c r="H26" i="56"/>
  <c r="O25" i="50"/>
  <c r="G46" i="56"/>
  <c r="J45" i="50"/>
  <c r="G45" i="56"/>
  <c r="J44" i="50"/>
  <c r="G44" i="56"/>
  <c r="J43" i="50"/>
  <c r="G43" i="56"/>
  <c r="J42" i="50"/>
  <c r="G42" i="56"/>
  <c r="J41" i="50"/>
  <c r="G41" i="56"/>
  <c r="J40" i="50"/>
  <c r="G40" i="56"/>
  <c r="J39" i="50"/>
  <c r="G39" i="56"/>
  <c r="J38" i="50"/>
  <c r="G38" i="56"/>
  <c r="J37" i="50"/>
  <c r="G37" i="56"/>
  <c r="J36" i="50"/>
  <c r="G36" i="56"/>
  <c r="J35" i="50"/>
  <c r="G35" i="56"/>
  <c r="J34" i="50"/>
  <c r="G34" i="56"/>
  <c r="J33" i="50"/>
  <c r="G33" i="56"/>
  <c r="J32" i="50"/>
  <c r="G32" i="56"/>
  <c r="J31" i="50"/>
  <c r="G31" i="56"/>
  <c r="J30" i="50"/>
  <c r="G30" i="56"/>
  <c r="J29" i="50"/>
  <c r="G29" i="56"/>
  <c r="J28" i="50"/>
  <c r="G28" i="56"/>
  <c r="J27" i="50"/>
  <c r="G27" i="56"/>
  <c r="J26" i="50"/>
  <c r="G26" i="56"/>
  <c r="J25" i="50"/>
  <c r="G25" i="56"/>
  <c r="J24" i="50"/>
  <c r="G24" i="56"/>
  <c r="J23" i="50"/>
  <c r="G23" i="56"/>
  <c r="J22" i="50"/>
  <c r="G22" i="56"/>
  <c r="J21" i="50"/>
  <c r="G21" i="56"/>
  <c r="J20" i="50"/>
  <c r="G20" i="56"/>
  <c r="J19" i="50"/>
  <c r="G19" i="56"/>
  <c r="J18" i="50"/>
  <c r="G18" i="56"/>
  <c r="J17" i="50"/>
  <c r="G17" i="56"/>
  <c r="J16" i="50"/>
  <c r="G16" i="56"/>
  <c r="J15" i="50"/>
  <c r="G15" i="56"/>
  <c r="J14" i="50"/>
  <c r="G14" i="56"/>
  <c r="J13" i="50"/>
  <c r="G13" i="56"/>
  <c r="J12" i="50"/>
  <c r="G12" i="56"/>
  <c r="J11" i="50"/>
  <c r="G11" i="56"/>
  <c r="J10" i="50"/>
  <c r="G10" i="56"/>
  <c r="J9" i="50"/>
  <c r="O37" i="56"/>
  <c r="Z36" i="47"/>
  <c r="N37" i="56"/>
  <c r="U36" i="47"/>
  <c r="M37" i="56"/>
  <c r="Q36" i="47"/>
  <c r="L37" i="56"/>
  <c r="L36" i="47"/>
  <c r="R36" i="56"/>
  <c r="AP35" i="47"/>
  <c r="Q36" i="56"/>
  <c r="AJ35" i="47"/>
  <c r="P36" i="56"/>
  <c r="AE35" i="47"/>
  <c r="O36" i="56"/>
  <c r="Z35" i="47"/>
  <c r="N36" i="56"/>
  <c r="U35" i="47"/>
  <c r="M36" i="56"/>
  <c r="Q35" i="47"/>
  <c r="L36" i="56"/>
  <c r="L35" i="47"/>
  <c r="R35" i="56"/>
  <c r="AP34" i="47"/>
  <c r="Q35" i="56"/>
  <c r="AJ34" i="47"/>
  <c r="P35" i="56"/>
  <c r="AE34" i="47"/>
  <c r="O35" i="56"/>
  <c r="Z34" i="47"/>
  <c r="N35" i="56"/>
  <c r="U34" i="47"/>
  <c r="M35" i="56"/>
  <c r="Q34" i="47"/>
  <c r="L35" i="56"/>
  <c r="L34" i="47"/>
  <c r="R34" i="56"/>
  <c r="AP33" i="47"/>
  <c r="Q34" i="56"/>
  <c r="AJ33" i="47"/>
  <c r="P34" i="56"/>
  <c r="AE33" i="47"/>
  <c r="O34" i="56"/>
  <c r="Z33" i="47"/>
  <c r="N34" i="56"/>
  <c r="U33" i="47"/>
  <c r="L34" i="56"/>
  <c r="L33" i="47"/>
  <c r="R33" i="56"/>
  <c r="AP32" i="47"/>
  <c r="Q33" i="56"/>
  <c r="AJ32" i="47"/>
  <c r="P33" i="56"/>
  <c r="AE32" i="47"/>
  <c r="O33" i="56"/>
  <c r="Z32" i="47"/>
  <c r="N33" i="56"/>
  <c r="U32" i="47"/>
  <c r="M33" i="56"/>
  <c r="Q32" i="47"/>
  <c r="L33" i="56"/>
  <c r="L32" i="47"/>
  <c r="R32" i="56"/>
  <c r="AP31" i="47"/>
  <c r="Q32" i="56"/>
  <c r="AJ31" i="47"/>
  <c r="P32" i="56"/>
  <c r="AE31" i="47"/>
  <c r="O32" i="56"/>
  <c r="Z31" i="47"/>
  <c r="N32" i="56"/>
  <c r="U31" i="47"/>
  <c r="M32" i="56"/>
  <c r="Q31" i="47"/>
  <c r="L32" i="56"/>
  <c r="L31" i="47"/>
  <c r="R31" i="56"/>
  <c r="AP30" i="47"/>
  <c r="Q31" i="56"/>
  <c r="AJ30" i="47"/>
  <c r="P31" i="56"/>
  <c r="AE30" i="47"/>
  <c r="O31" i="56"/>
  <c r="Z30" i="47"/>
  <c r="N31" i="56"/>
  <c r="U30" i="47"/>
  <c r="M31" i="56"/>
  <c r="Q30" i="47"/>
  <c r="L31" i="56"/>
  <c r="L30" i="47"/>
  <c r="R30" i="56"/>
  <c r="AP29" i="47"/>
  <c r="Q30" i="56"/>
  <c r="AJ29" i="47"/>
  <c r="P30" i="56"/>
  <c r="AE29" i="47"/>
  <c r="O30" i="56"/>
  <c r="Z29" i="47"/>
  <c r="N30" i="56"/>
  <c r="U29" i="47"/>
  <c r="M30" i="56"/>
  <c r="Q29" i="47"/>
  <c r="L30" i="56"/>
  <c r="L29" i="47"/>
  <c r="R29" i="56"/>
  <c r="AP28" i="47"/>
  <c r="Q29" i="56"/>
  <c r="AJ28" i="47"/>
  <c r="P29" i="56"/>
  <c r="AE28" i="47"/>
  <c r="O29" i="56"/>
  <c r="Z28" i="47"/>
  <c r="N29" i="56"/>
  <c r="U28" i="47"/>
  <c r="M29" i="56"/>
  <c r="Q28" i="47"/>
  <c r="L29" i="56"/>
  <c r="L28" i="47"/>
  <c r="R28" i="56"/>
  <c r="AP27" i="47"/>
  <c r="Q28" i="56"/>
  <c r="AJ27" i="47"/>
  <c r="P28" i="56"/>
  <c r="AE27" i="47"/>
  <c r="O28" i="56"/>
  <c r="Z27" i="47"/>
  <c r="N28" i="56"/>
  <c r="U27" i="47"/>
  <c r="M28" i="56"/>
  <c r="Q27" i="47"/>
  <c r="L28" i="56"/>
  <c r="L27" i="47"/>
  <c r="R27" i="56"/>
  <c r="AP26" i="47"/>
  <c r="Q27" i="56"/>
  <c r="AJ26" i="47"/>
  <c r="P27" i="56"/>
  <c r="AE26" i="47"/>
  <c r="O27" i="56"/>
  <c r="Z26" i="47"/>
  <c r="N27" i="56"/>
  <c r="U26" i="47"/>
  <c r="M27" i="56"/>
  <c r="Q26" i="47"/>
  <c r="L27" i="56"/>
  <c r="L26" i="47"/>
  <c r="L26" i="56"/>
  <c r="K26" i="56" s="1"/>
  <c r="L25" i="47"/>
  <c r="R25" i="56"/>
  <c r="AP24" i="47"/>
  <c r="Q25" i="56"/>
  <c r="AJ24" i="47"/>
  <c r="P25" i="56"/>
  <c r="AE24" i="47"/>
  <c r="O25" i="56"/>
  <c r="Z24" i="47"/>
  <c r="N25" i="56"/>
  <c r="U24" i="47"/>
  <c r="M25" i="56"/>
  <c r="Q24" i="47"/>
  <c r="L25" i="56"/>
  <c r="L24" i="47"/>
  <c r="R24" i="56"/>
  <c r="AP23" i="47"/>
  <c r="Q24" i="56"/>
  <c r="AJ23" i="47"/>
  <c r="P24" i="56"/>
  <c r="AE23" i="47"/>
  <c r="O24" i="56"/>
  <c r="Z23" i="47"/>
  <c r="N24" i="56"/>
  <c r="U23" i="47"/>
  <c r="M24" i="56"/>
  <c r="Q23" i="47"/>
  <c r="L24" i="56"/>
  <c r="L23" i="47"/>
  <c r="R23" i="56"/>
  <c r="AP22" i="47"/>
  <c r="Q23" i="56"/>
  <c r="AJ22" i="47"/>
  <c r="P23" i="56"/>
  <c r="AE22" i="47"/>
  <c r="O23" i="56"/>
  <c r="Z22" i="47"/>
  <c r="N23" i="56"/>
  <c r="U22" i="47"/>
  <c r="M23" i="56"/>
  <c r="Q22" i="47"/>
  <c r="L23" i="56"/>
  <c r="L22" i="47"/>
  <c r="R22" i="56"/>
  <c r="AP21" i="47"/>
  <c r="Q22" i="56"/>
  <c r="AJ21" i="47"/>
  <c r="P22" i="56"/>
  <c r="AE21" i="47"/>
  <c r="O22" i="56"/>
  <c r="Z21" i="47"/>
  <c r="N22" i="56"/>
  <c r="U21" i="47"/>
  <c r="M22" i="56"/>
  <c r="Q21" i="47"/>
  <c r="L22" i="56"/>
  <c r="L21" i="47"/>
  <c r="R21" i="56"/>
  <c r="AP20" i="47"/>
  <c r="Q21" i="56"/>
  <c r="AJ20" i="47"/>
  <c r="P21" i="56"/>
  <c r="AE20" i="47"/>
  <c r="O21" i="56"/>
  <c r="Z20" i="47"/>
  <c r="N21" i="56"/>
  <c r="U20" i="47"/>
  <c r="M21" i="56"/>
  <c r="Q20" i="47"/>
  <c r="L21" i="56"/>
  <c r="L20" i="47"/>
  <c r="R20" i="56"/>
  <c r="AP19" i="47"/>
  <c r="Q20" i="56"/>
  <c r="AJ19" i="47"/>
  <c r="P20" i="56"/>
  <c r="AE19" i="47"/>
  <c r="O20" i="56"/>
  <c r="Z19" i="47"/>
  <c r="N20" i="56"/>
  <c r="U19" i="47"/>
  <c r="M20" i="56"/>
  <c r="Q19" i="47"/>
  <c r="L20" i="56"/>
  <c r="L19" i="47"/>
  <c r="R19" i="56"/>
  <c r="AP18" i="47"/>
  <c r="Q19" i="56"/>
  <c r="AJ18" i="47"/>
  <c r="P19" i="56"/>
  <c r="AE18" i="47"/>
  <c r="O19" i="56"/>
  <c r="Z18" i="47"/>
  <c r="N19" i="56"/>
  <c r="U18" i="47"/>
  <c r="M19" i="56"/>
  <c r="Q18" i="47"/>
  <c r="L19" i="56"/>
  <c r="L18" i="47"/>
  <c r="R18" i="56"/>
  <c r="AP17" i="47"/>
  <c r="Q18" i="56"/>
  <c r="AJ17" i="47"/>
  <c r="P18" i="56"/>
  <c r="AE17" i="47"/>
  <c r="O18" i="56"/>
  <c r="Z17" i="47"/>
  <c r="N18" i="56"/>
  <c r="U17" i="47"/>
  <c r="M18" i="56"/>
  <c r="Q17" i="47"/>
  <c r="L18" i="56"/>
  <c r="L17" i="47"/>
  <c r="R17" i="56"/>
  <c r="AP16" i="47"/>
  <c r="Q17" i="56"/>
  <c r="AJ16" i="47"/>
  <c r="P17" i="56"/>
  <c r="AE16" i="47"/>
  <c r="O17" i="56"/>
  <c r="Z16" i="47"/>
  <c r="N17" i="56"/>
  <c r="U16" i="47"/>
  <c r="M17" i="56"/>
  <c r="Q16" i="47"/>
  <c r="L17" i="56"/>
  <c r="L16" i="47"/>
  <c r="R16" i="56"/>
  <c r="AP15" i="47"/>
  <c r="Q16" i="56"/>
  <c r="AJ15" i="47"/>
  <c r="P16" i="56"/>
  <c r="AE15" i="47"/>
  <c r="O16" i="56"/>
  <c r="Z15" i="47"/>
  <c r="N16" i="56"/>
  <c r="U15" i="47"/>
  <c r="M16" i="56"/>
  <c r="Q15" i="47"/>
  <c r="L16" i="56"/>
  <c r="L15" i="47"/>
  <c r="R15" i="56"/>
  <c r="AP14" i="47"/>
  <c r="Q15" i="56"/>
  <c r="AJ14" i="47"/>
  <c r="P15" i="56"/>
  <c r="AE14" i="47"/>
  <c r="O15" i="56"/>
  <c r="Z14" i="47"/>
  <c r="N15" i="56"/>
  <c r="U14" i="47"/>
  <c r="M15" i="56"/>
  <c r="Q14" i="47"/>
  <c r="L15" i="56"/>
  <c r="L14" i="47"/>
  <c r="R14" i="56"/>
  <c r="AP13" i="47"/>
  <c r="Q14" i="56"/>
  <c r="AJ13" i="47"/>
  <c r="P14" i="56"/>
  <c r="AE13" i="47"/>
  <c r="O14" i="56"/>
  <c r="Z13" i="47"/>
  <c r="N14" i="56"/>
  <c r="U13" i="47"/>
  <c r="M14" i="56"/>
  <c r="Q13" i="47"/>
  <c r="L14" i="56"/>
  <c r="L13" i="47"/>
  <c r="R13" i="56"/>
  <c r="AP12" i="47"/>
  <c r="Q13" i="56"/>
  <c r="AJ12" i="47"/>
  <c r="P13" i="56"/>
  <c r="AE12" i="47"/>
  <c r="O13" i="56"/>
  <c r="Z12" i="47"/>
  <c r="N13" i="56"/>
  <c r="U12" i="47"/>
  <c r="M13" i="56"/>
  <c r="Q12" i="47"/>
  <c r="L13" i="56"/>
  <c r="L12" i="47"/>
  <c r="R12" i="56"/>
  <c r="AP11" i="47"/>
  <c r="Q12" i="56"/>
  <c r="AJ11" i="47"/>
  <c r="P12" i="56"/>
  <c r="AE11" i="47"/>
  <c r="O12" i="56"/>
  <c r="Z11" i="47"/>
  <c r="N12" i="56"/>
  <c r="U11" i="47"/>
  <c r="M12" i="56"/>
  <c r="Q11" i="47"/>
  <c r="L12" i="56"/>
  <c r="L11" i="47"/>
  <c r="R11" i="56"/>
  <c r="AP10" i="47"/>
  <c r="Q11" i="56"/>
  <c r="AJ10" i="47"/>
  <c r="P11" i="56"/>
  <c r="AE10" i="47"/>
  <c r="O11" i="56"/>
  <c r="Z10" i="47"/>
  <c r="N11" i="56"/>
  <c r="U10" i="47"/>
  <c r="M11" i="56"/>
  <c r="Q10" i="47"/>
  <c r="L11" i="56"/>
  <c r="L10" i="47"/>
  <c r="R10" i="56"/>
  <c r="AP9" i="47"/>
  <c r="Q10" i="56"/>
  <c r="AJ9" i="47"/>
  <c r="P10" i="56"/>
  <c r="AE9" i="47"/>
  <c r="O10" i="56"/>
  <c r="Z9" i="47"/>
  <c r="N10" i="56"/>
  <c r="U9" i="47"/>
  <c r="M10" i="56"/>
  <c r="Q9" i="47"/>
  <c r="L10" i="56"/>
  <c r="L9" i="47"/>
  <c r="R9" i="56"/>
  <c r="AP8" i="47"/>
  <c r="Q9" i="56"/>
  <c r="AJ8" i="47"/>
  <c r="N9" i="56"/>
  <c r="U8" i="47"/>
  <c r="M9" i="56"/>
  <c r="Q8" i="47"/>
  <c r="L9" i="56"/>
  <c r="L8" i="47"/>
  <c r="O8" i="56"/>
  <c r="Z7" i="47"/>
  <c r="L8" i="56"/>
  <c r="L7" i="47"/>
  <c r="AP6" i="47"/>
  <c r="Q7" i="56"/>
  <c r="AJ6" i="47"/>
  <c r="P7" i="56"/>
  <c r="AE6" i="47"/>
  <c r="O7" i="56"/>
  <c r="N7" i="56" s="1"/>
  <c r="M7" i="56" s="1"/>
  <c r="Z6" i="47"/>
  <c r="L7" i="56"/>
  <c r="AA17" i="48" l="1"/>
  <c r="Z17" i="48"/>
  <c r="AA18" i="48"/>
  <c r="Z18" i="48"/>
  <c r="AA19" i="48"/>
  <c r="Z19" i="48"/>
  <c r="AA20" i="48"/>
  <c r="Z20" i="48"/>
  <c r="AA21" i="48"/>
  <c r="Z21" i="48"/>
  <c r="AA22" i="48"/>
  <c r="Z22" i="48"/>
  <c r="AA23" i="48"/>
  <c r="Z23" i="48"/>
  <c r="AA24" i="48"/>
  <c r="Z24" i="48"/>
  <c r="AA25" i="48"/>
  <c r="Z25" i="48"/>
  <c r="AA26" i="48"/>
  <c r="Z26" i="48"/>
  <c r="AA27" i="48"/>
  <c r="Z27" i="48"/>
  <c r="AA28" i="48"/>
  <c r="Z28" i="48"/>
  <c r="AA29" i="48"/>
  <c r="Z29" i="48"/>
  <c r="AA30" i="48"/>
  <c r="Z30" i="48"/>
  <c r="AA31" i="48"/>
  <c r="Z31" i="48"/>
  <c r="AA32" i="48"/>
  <c r="Z32" i="48"/>
  <c r="AA33" i="48"/>
  <c r="Z33" i="48"/>
  <c r="AA34" i="48"/>
  <c r="Z34" i="48"/>
  <c r="AA16" i="48"/>
  <c r="Z16" i="48"/>
  <c r="AA15" i="48"/>
  <c r="Z15" i="48"/>
  <c r="AA14" i="48"/>
  <c r="Z14" i="48"/>
  <c r="AA13" i="48"/>
  <c r="Z13" i="48"/>
  <c r="AA12" i="48"/>
  <c r="Z12" i="48"/>
  <c r="AA11" i="48"/>
  <c r="Z11" i="48"/>
  <c r="AA10" i="48"/>
  <c r="Z10" i="48"/>
  <c r="AA9" i="48"/>
  <c r="Z9" i="48"/>
  <c r="AA8" i="48"/>
  <c r="Z8" i="48"/>
  <c r="AA7" i="48"/>
  <c r="Z7" i="48"/>
  <c r="Z6" i="48"/>
  <c r="AA6" i="48"/>
  <c r="FO46" i="43"/>
  <c r="FN46" i="43"/>
  <c r="FM46" i="43"/>
  <c r="FL46" i="43"/>
  <c r="E46" i="43"/>
  <c r="D46" i="43"/>
  <c r="C46" i="43"/>
  <c r="FO45" i="43"/>
  <c r="FN45" i="43"/>
  <c r="FM45" i="43"/>
  <c r="FL45" i="43"/>
  <c r="E45" i="43"/>
  <c r="D45" i="43"/>
  <c r="C45" i="43"/>
  <c r="FO44" i="43"/>
  <c r="FN44" i="43"/>
  <c r="FM44" i="43"/>
  <c r="FL44" i="43"/>
  <c r="E44" i="43"/>
  <c r="D44" i="43"/>
  <c r="C44" i="43"/>
  <c r="FO43" i="43"/>
  <c r="FN43" i="43"/>
  <c r="FM43" i="43"/>
  <c r="FL43" i="43"/>
  <c r="E43" i="43"/>
  <c r="D43" i="43"/>
  <c r="C43" i="43"/>
  <c r="FO42" i="43"/>
  <c r="FN42" i="43"/>
  <c r="FM42" i="43"/>
  <c r="FL42" i="43"/>
  <c r="E42" i="43"/>
  <c r="D42" i="43"/>
  <c r="C42" i="43"/>
  <c r="FO41" i="43"/>
  <c r="FN41" i="43"/>
  <c r="FM41" i="43"/>
  <c r="FL41" i="43"/>
  <c r="E41" i="43"/>
  <c r="D41" i="43"/>
  <c r="C41" i="43"/>
  <c r="FO40" i="43"/>
  <c r="FN40" i="43"/>
  <c r="FM40" i="43"/>
  <c r="FL40" i="43"/>
  <c r="E40" i="43"/>
  <c r="D40" i="43"/>
  <c r="C40" i="43"/>
  <c r="FO39" i="43"/>
  <c r="FN39" i="43"/>
  <c r="FM39" i="43"/>
  <c r="FL39" i="43"/>
  <c r="E39" i="43"/>
  <c r="D39" i="43"/>
  <c r="C39" i="43"/>
  <c r="FO38" i="43"/>
  <c r="FN38" i="43"/>
  <c r="FM38" i="43"/>
  <c r="FL38" i="43"/>
  <c r="E38" i="43"/>
  <c r="D38" i="43"/>
  <c r="C38" i="43"/>
  <c r="FO37" i="43"/>
  <c r="FN37" i="43"/>
  <c r="FM37" i="43"/>
  <c r="FL37" i="43"/>
  <c r="E37" i="43"/>
  <c r="D37" i="43"/>
  <c r="C37" i="43"/>
  <c r="FO36" i="43"/>
  <c r="FN36" i="43"/>
  <c r="FM36" i="43"/>
  <c r="FL36" i="43"/>
  <c r="E36" i="43"/>
  <c r="D36" i="43"/>
  <c r="C36" i="43"/>
  <c r="FO35" i="43"/>
  <c r="FN35" i="43"/>
  <c r="FM35" i="43"/>
  <c r="FL35" i="43"/>
  <c r="E35" i="43"/>
  <c r="D35" i="43"/>
  <c r="C35" i="43"/>
  <c r="FO34" i="43"/>
  <c r="FN34" i="43"/>
  <c r="FM34" i="43"/>
  <c r="FL34" i="43"/>
  <c r="E34" i="43"/>
  <c r="D34" i="43"/>
  <c r="C34" i="43"/>
  <c r="FO33" i="43"/>
  <c r="FN33" i="43"/>
  <c r="FM33" i="43"/>
  <c r="FL33" i="43"/>
  <c r="E33" i="43"/>
  <c r="D33" i="43"/>
  <c r="C33" i="43"/>
  <c r="FO32" i="43"/>
  <c r="FN32" i="43"/>
  <c r="FM32" i="43"/>
  <c r="FL32" i="43"/>
  <c r="E32" i="43"/>
  <c r="D32" i="43"/>
  <c r="C32" i="43"/>
  <c r="FO31" i="43"/>
  <c r="FN31" i="43"/>
  <c r="FM31" i="43"/>
  <c r="FL31" i="43"/>
  <c r="E31" i="43"/>
  <c r="D31" i="43"/>
  <c r="C31" i="43"/>
  <c r="FO30" i="43"/>
  <c r="FN30" i="43"/>
  <c r="FM30" i="43"/>
  <c r="FL30" i="43"/>
  <c r="E30" i="43"/>
  <c r="D30" i="43"/>
  <c r="C30" i="43"/>
  <c r="FO29" i="43"/>
  <c r="FN29" i="43"/>
  <c r="FM29" i="43"/>
  <c r="FL29" i="43"/>
  <c r="E29" i="43"/>
  <c r="D29" i="43"/>
  <c r="C29" i="43"/>
  <c r="FO28" i="43"/>
  <c r="FN28" i="43"/>
  <c r="FM28" i="43"/>
  <c r="FL28" i="43"/>
  <c r="E28" i="43"/>
  <c r="D28" i="43"/>
  <c r="C28" i="43"/>
  <c r="FO27" i="43"/>
  <c r="FN27" i="43"/>
  <c r="FM27" i="43"/>
  <c r="FL27" i="43"/>
  <c r="E27" i="43"/>
  <c r="D27" i="43"/>
  <c r="C27" i="43"/>
  <c r="FO26" i="43"/>
  <c r="FN26" i="43"/>
  <c r="FM26" i="43"/>
  <c r="FL26" i="43"/>
  <c r="E26" i="43"/>
  <c r="D26" i="43"/>
  <c r="C26" i="43"/>
  <c r="FO25" i="43"/>
  <c r="FN25" i="43"/>
  <c r="FM25" i="43"/>
  <c r="FL25" i="43"/>
  <c r="E25" i="43"/>
  <c r="D25" i="43"/>
  <c r="C25" i="43"/>
  <c r="FO24" i="43"/>
  <c r="FN24" i="43"/>
  <c r="FM24" i="43"/>
  <c r="FL24" i="43"/>
  <c r="E24" i="43"/>
  <c r="D24" i="43"/>
  <c r="C24" i="43"/>
  <c r="FO23" i="43"/>
  <c r="FN23" i="43"/>
  <c r="FM23" i="43"/>
  <c r="FL23" i="43"/>
  <c r="E23" i="43"/>
  <c r="D23" i="43"/>
  <c r="C23" i="43"/>
  <c r="FO22" i="43"/>
  <c r="FN22" i="43"/>
  <c r="FM22" i="43"/>
  <c r="FL22" i="43"/>
  <c r="E22" i="43"/>
  <c r="D22" i="43"/>
  <c r="C22" i="43"/>
  <c r="FO21" i="43"/>
  <c r="FN21" i="43"/>
  <c r="FM21" i="43"/>
  <c r="FL21" i="43"/>
  <c r="E21" i="43"/>
  <c r="D21" i="43"/>
  <c r="C21" i="43"/>
  <c r="FO20" i="43"/>
  <c r="FN20" i="43"/>
  <c r="FM20" i="43"/>
  <c r="FL20" i="43"/>
  <c r="E20" i="43"/>
  <c r="D20" i="43"/>
  <c r="C20" i="43"/>
  <c r="FO19" i="43"/>
  <c r="FN19" i="43"/>
  <c r="FM19" i="43"/>
  <c r="FL19" i="43"/>
  <c r="E19" i="43"/>
  <c r="D19" i="43"/>
  <c r="C19" i="43"/>
  <c r="FO18" i="43"/>
  <c r="FN18" i="43"/>
  <c r="FM18" i="43"/>
  <c r="FL18" i="43"/>
  <c r="E18" i="43"/>
  <c r="D18" i="43"/>
  <c r="C18" i="43"/>
  <c r="FO17" i="43"/>
  <c r="FN17" i="43"/>
  <c r="FM17" i="43"/>
  <c r="FL17" i="43"/>
  <c r="E17" i="43"/>
  <c r="D17" i="43"/>
  <c r="C17" i="43"/>
  <c r="FO16" i="43"/>
  <c r="FN16" i="43"/>
  <c r="FM16" i="43"/>
  <c r="FL16" i="43"/>
  <c r="E16" i="43"/>
  <c r="D16" i="43"/>
  <c r="C16" i="43"/>
  <c r="FO15" i="43"/>
  <c r="FN15" i="43"/>
  <c r="FM15" i="43"/>
  <c r="FL15" i="43"/>
  <c r="E15" i="43"/>
  <c r="D15" i="43"/>
  <c r="C15" i="43"/>
  <c r="FO14" i="43"/>
  <c r="FN14" i="43"/>
  <c r="FM14" i="43"/>
  <c r="FL14" i="43"/>
  <c r="E14" i="43"/>
  <c r="D14" i="43"/>
  <c r="C14" i="43"/>
  <c r="FO13" i="43"/>
  <c r="FN13" i="43"/>
  <c r="FM13" i="43"/>
  <c r="FL13" i="43"/>
  <c r="E13" i="43"/>
  <c r="D13" i="43"/>
  <c r="C13" i="43"/>
  <c r="FO12" i="43"/>
  <c r="FN12" i="43"/>
  <c r="FM12" i="43"/>
  <c r="FL12" i="43"/>
  <c r="E12" i="43"/>
  <c r="D12" i="43"/>
  <c r="C12" i="43"/>
  <c r="FO11" i="43"/>
  <c r="FN11" i="43"/>
  <c r="FM11" i="43"/>
  <c r="FL11" i="43"/>
  <c r="E11" i="43"/>
  <c r="D11" i="43"/>
  <c r="C11" i="43"/>
  <c r="FO10" i="43"/>
  <c r="FN10" i="43"/>
  <c r="FM10" i="43"/>
  <c r="FL10" i="43"/>
  <c r="E10" i="43"/>
  <c r="D10" i="43"/>
  <c r="C10" i="43"/>
  <c r="FO9" i="43"/>
  <c r="FN9" i="43"/>
  <c r="FM9" i="43"/>
  <c r="FL9" i="43"/>
  <c r="E9" i="43"/>
  <c r="D9" i="43"/>
  <c r="C9" i="43"/>
  <c r="FO8" i="43"/>
  <c r="FN8" i="43"/>
  <c r="FM8" i="43"/>
  <c r="FL8" i="43"/>
  <c r="E8" i="43"/>
  <c r="D8" i="43"/>
  <c r="C8" i="43"/>
  <c r="FO7" i="43"/>
  <c r="FN7" i="43"/>
  <c r="FM7" i="43"/>
  <c r="FL7" i="43"/>
  <c r="D7" i="43"/>
  <c r="C7" i="43"/>
  <c r="FL3" i="43"/>
  <c r="N33" i="46"/>
  <c r="J33" i="46"/>
  <c r="H33" i="46"/>
  <c r="F32" i="46"/>
  <c r="H31" i="46"/>
  <c r="F29" i="46"/>
  <c r="L28" i="46"/>
  <c r="F28" i="46"/>
  <c r="F26" i="46"/>
  <c r="F24" i="46"/>
  <c r="FP7" i="43" l="1"/>
  <c r="FP8" i="43"/>
  <c r="FP9" i="43"/>
  <c r="FP10" i="43"/>
  <c r="FP11" i="43"/>
  <c r="FP12" i="43"/>
  <c r="FP13" i="43"/>
  <c r="FP14" i="43"/>
  <c r="FP15" i="43"/>
  <c r="FP16" i="43"/>
  <c r="FP17" i="43"/>
  <c r="FP18" i="43"/>
  <c r="FP19" i="43"/>
  <c r="FP20" i="43"/>
  <c r="FP21" i="43"/>
  <c r="FP22" i="43"/>
  <c r="FP23" i="43"/>
  <c r="FP24" i="43"/>
  <c r="FP25" i="43"/>
  <c r="FP26" i="43"/>
  <c r="FP27" i="43"/>
  <c r="FP28" i="43"/>
  <c r="FP29" i="43"/>
  <c r="FP30" i="43"/>
  <c r="FP31" i="43"/>
  <c r="FP32" i="43"/>
  <c r="FP33" i="43"/>
  <c r="FP34" i="43"/>
  <c r="FP35" i="43"/>
  <c r="FP36" i="43"/>
  <c r="FP37" i="43"/>
  <c r="FP38" i="43"/>
  <c r="FP39" i="43"/>
  <c r="FP40" i="43"/>
  <c r="FP41" i="43"/>
  <c r="FP42" i="43"/>
  <c r="FP43" i="43"/>
  <c r="FP44" i="43"/>
  <c r="FP45" i="43"/>
  <c r="FP46" i="43"/>
  <c r="M7" i="46"/>
  <c r="I7" i="46"/>
  <c r="B7" i="46"/>
  <c r="I6" i="46"/>
  <c r="B6" i="46"/>
  <c r="B5" i="46"/>
  <c r="B3" i="46" l="1"/>
  <c r="R2" i="46"/>
  <c r="B2" i="38"/>
  <c r="K18" i="60" l="1"/>
  <c r="D18" i="60" l="1"/>
  <c r="K17" i="60"/>
  <c r="D17" i="60"/>
  <c r="K16" i="60"/>
  <c r="D16" i="60"/>
  <c r="K15" i="60"/>
  <c r="D15" i="60"/>
  <c r="K14" i="60"/>
  <c r="D14" i="60"/>
  <c r="D13" i="60"/>
  <c r="D12" i="60"/>
  <c r="K11" i="60"/>
  <c r="D11" i="60"/>
  <c r="K10" i="60"/>
  <c r="K9" i="60"/>
  <c r="K8" i="60"/>
  <c r="I3" i="60"/>
  <c r="G16" i="45" l="1"/>
  <c r="AK46" i="63" l="1"/>
  <c r="AP46" i="63" s="1"/>
  <c r="AK47" i="63"/>
  <c r="AP47" i="63" s="1"/>
  <c r="AK48" i="63"/>
  <c r="AP48" i="63" s="1"/>
  <c r="AK49" i="63"/>
  <c r="AP49" i="63" s="1"/>
  <c r="AK50" i="63"/>
  <c r="AP50" i="63" s="1"/>
  <c r="AK51" i="63"/>
  <c r="AP51" i="63" s="1"/>
  <c r="AK52" i="63"/>
  <c r="AP52" i="63" s="1"/>
  <c r="AK53" i="63"/>
  <c r="AP53" i="63" s="1"/>
  <c r="AK54" i="63"/>
  <c r="AP54" i="63" s="1"/>
  <c r="AK55" i="63"/>
  <c r="AP55" i="63" s="1"/>
  <c r="AK11" i="63"/>
  <c r="AP11" i="63" s="1"/>
  <c r="AK12" i="63"/>
  <c r="AP12" i="63" s="1"/>
  <c r="AK13" i="63"/>
  <c r="AP13" i="63" s="1"/>
  <c r="AK14" i="63"/>
  <c r="AP14" i="63" s="1"/>
  <c r="AK15" i="63"/>
  <c r="AP15" i="63" s="1"/>
  <c r="AK16" i="63"/>
  <c r="AP16" i="63" s="1"/>
  <c r="AK17" i="63"/>
  <c r="AP17" i="63" s="1"/>
  <c r="AK18" i="63"/>
  <c r="AP18" i="63" s="1"/>
  <c r="AK19" i="63"/>
  <c r="AP19" i="63" s="1"/>
  <c r="AK20" i="63"/>
  <c r="AP20" i="63" s="1"/>
  <c r="AK21" i="63"/>
  <c r="AP21" i="63" s="1"/>
  <c r="AK22" i="63"/>
  <c r="AP22" i="63" s="1"/>
  <c r="AK23" i="63"/>
  <c r="AP23" i="63" s="1"/>
  <c r="AK24" i="63"/>
  <c r="AP24" i="63" s="1"/>
  <c r="AK25" i="63"/>
  <c r="AP25" i="63" s="1"/>
  <c r="AK26" i="63"/>
  <c r="AP26" i="63" s="1"/>
  <c r="AK27" i="63"/>
  <c r="AP27" i="63" s="1"/>
  <c r="AK28" i="63"/>
  <c r="AP28" i="63" s="1"/>
  <c r="AK29" i="63"/>
  <c r="AP29" i="63" s="1"/>
  <c r="AK30" i="63"/>
  <c r="AP30" i="63" s="1"/>
  <c r="AK31" i="63"/>
  <c r="AP31" i="63" s="1"/>
  <c r="AK32" i="63"/>
  <c r="AP32" i="63" s="1"/>
  <c r="AK33" i="63"/>
  <c r="AP33" i="63" s="1"/>
  <c r="AK34" i="63"/>
  <c r="AP34" i="63" s="1"/>
  <c r="AK35" i="63"/>
  <c r="AP35" i="63" s="1"/>
  <c r="AK36" i="63"/>
  <c r="AP36" i="63" s="1"/>
  <c r="AK37" i="63"/>
  <c r="AP37" i="63" s="1"/>
  <c r="AK38" i="63"/>
  <c r="AP38" i="63" s="1"/>
  <c r="AK39" i="63"/>
  <c r="AP39" i="63" s="1"/>
  <c r="AK40" i="63"/>
  <c r="AP40" i="63" s="1"/>
  <c r="AK41" i="63"/>
  <c r="AP41" i="63" s="1"/>
  <c r="AK42" i="63"/>
  <c r="AP42" i="63" s="1"/>
  <c r="AK43" i="63"/>
  <c r="AP43" i="63" s="1"/>
  <c r="AK44" i="63"/>
  <c r="AP44" i="63" s="1"/>
  <c r="AK45" i="63"/>
  <c r="AP45" i="63" s="1"/>
  <c r="AK6" i="63"/>
  <c r="AP6" i="63" s="1"/>
  <c r="AX6" i="63" s="1"/>
  <c r="AK7" i="63"/>
  <c r="AP7" i="63" s="1"/>
  <c r="AK8" i="63"/>
  <c r="AP8" i="63" s="1"/>
  <c r="AK9" i="63"/>
  <c r="AP9" i="63" s="1"/>
  <c r="AK10" i="63"/>
  <c r="AP10" i="63" s="1"/>
  <c r="AJ14" i="61" l="1"/>
  <c r="AJ12" i="61"/>
  <c r="AJ50" i="61"/>
  <c r="AJ48" i="61"/>
  <c r="AJ46" i="61"/>
  <c r="AJ44" i="61"/>
  <c r="AJ42" i="61"/>
  <c r="AJ40" i="61"/>
  <c r="AJ38" i="61"/>
  <c r="AJ36" i="61"/>
  <c r="AJ34" i="61"/>
  <c r="AJ32" i="61"/>
  <c r="AJ30" i="61"/>
  <c r="AJ28" i="61"/>
  <c r="AJ26" i="61"/>
  <c r="AJ24" i="61"/>
  <c r="AJ22" i="61"/>
  <c r="AJ20" i="61"/>
  <c r="AJ18" i="61"/>
  <c r="AJ16" i="61"/>
  <c r="AJ15" i="61"/>
  <c r="AJ13" i="61"/>
  <c r="AJ11" i="61"/>
  <c r="AJ49" i="61"/>
  <c r="AJ47" i="61"/>
  <c r="AJ45" i="61"/>
  <c r="AJ43" i="61"/>
  <c r="AJ41" i="61"/>
  <c r="AJ39" i="61"/>
  <c r="AJ37" i="61"/>
  <c r="AJ35" i="61"/>
  <c r="AJ33" i="61"/>
  <c r="AJ31" i="61"/>
  <c r="AJ29" i="61"/>
  <c r="AJ27" i="61"/>
  <c r="AJ25" i="61"/>
  <c r="AJ23" i="61"/>
  <c r="AJ21" i="61"/>
  <c r="AJ19" i="61"/>
  <c r="AJ17" i="61"/>
  <c r="AX10" i="63"/>
  <c r="AY10" i="63" s="1"/>
  <c r="AX40" i="63"/>
  <c r="AY40" i="63" s="1"/>
  <c r="AX16" i="63"/>
  <c r="AY16" i="63" s="1"/>
  <c r="AX7" i="63"/>
  <c r="AY7" i="63" s="1"/>
  <c r="AX39" i="63"/>
  <c r="AY39" i="63" s="1"/>
  <c r="AX31" i="63"/>
  <c r="AY31" i="63" s="1"/>
  <c r="AX23" i="63"/>
  <c r="AY23" i="63" s="1"/>
  <c r="AX15" i="63"/>
  <c r="AY15" i="63" s="1"/>
  <c r="AI60" i="61"/>
  <c r="AI59" i="61"/>
  <c r="AI58" i="61"/>
  <c r="AI57" i="61"/>
  <c r="AI56" i="61"/>
  <c r="AI55" i="61"/>
  <c r="AI54" i="61"/>
  <c r="AI53" i="61"/>
  <c r="AI52" i="61"/>
  <c r="AI51" i="61"/>
  <c r="AI15" i="61"/>
  <c r="AI14" i="61"/>
  <c r="AI13" i="61"/>
  <c r="AI12" i="61"/>
  <c r="AI11" i="61"/>
  <c r="AI50" i="61"/>
  <c r="AI49" i="61"/>
  <c r="AI48" i="61"/>
  <c r="AI47" i="61"/>
  <c r="AI46" i="61"/>
  <c r="AI45" i="61"/>
  <c r="AI44" i="61"/>
  <c r="AI43" i="61"/>
  <c r="AI42" i="61"/>
  <c r="AI41" i="61"/>
  <c r="AI40" i="61"/>
  <c r="AI39" i="61"/>
  <c r="AI38" i="61"/>
  <c r="AI37" i="61"/>
  <c r="AI36" i="61"/>
  <c r="AI35" i="61"/>
  <c r="AI34" i="61"/>
  <c r="AI33" i="61"/>
  <c r="AI32" i="61"/>
  <c r="AI31" i="61"/>
  <c r="AI30" i="61"/>
  <c r="AI29" i="61"/>
  <c r="AI28" i="61"/>
  <c r="AI27" i="61"/>
  <c r="AI26" i="61"/>
  <c r="AI25" i="61"/>
  <c r="AI24" i="61"/>
  <c r="AI23" i="61"/>
  <c r="AI22" i="61"/>
  <c r="AI21" i="61"/>
  <c r="AI20" i="61"/>
  <c r="AI19" i="61"/>
  <c r="AI18" i="61"/>
  <c r="AI17" i="61"/>
  <c r="AI16" i="61"/>
  <c r="AW6" i="47"/>
  <c r="T7" i="47"/>
  <c r="N8" i="56" s="1"/>
  <c r="M8" i="56"/>
  <c r="AW7" i="47"/>
  <c r="AW8" i="47"/>
  <c r="AW9" i="47"/>
  <c r="AW10" i="47"/>
  <c r="AW11" i="47"/>
  <c r="AW12" i="47"/>
  <c r="AW13" i="47"/>
  <c r="AW14" i="47"/>
  <c r="AW15" i="47"/>
  <c r="AW16" i="47"/>
  <c r="AW17" i="47"/>
  <c r="AW18" i="47"/>
  <c r="AW19" i="47"/>
  <c r="AW20" i="47"/>
  <c r="AW21" i="47"/>
  <c r="AW22" i="47"/>
  <c r="AW23" i="47"/>
  <c r="AW24" i="47"/>
  <c r="AW25" i="47"/>
  <c r="AW26" i="47"/>
  <c r="AW27" i="47"/>
  <c r="AW28" i="47"/>
  <c r="AW29" i="47"/>
  <c r="AW30" i="47"/>
  <c r="AW31" i="47"/>
  <c r="AW32" i="47"/>
  <c r="AW33" i="47"/>
  <c r="AW34" i="47"/>
  <c r="AW35" i="47"/>
  <c r="AW36" i="47"/>
  <c r="AW37" i="47"/>
  <c r="AW38" i="47"/>
  <c r="AW39" i="47"/>
  <c r="AW40" i="47"/>
  <c r="AW41" i="47"/>
  <c r="AW42" i="47"/>
  <c r="AW43" i="47"/>
  <c r="AW44" i="47"/>
  <c r="AW45" i="47"/>
  <c r="T6" i="50"/>
  <c r="U6" i="50" s="1"/>
  <c r="V6" i="50" s="1"/>
  <c r="T7" i="50"/>
  <c r="U7" i="50" s="1"/>
  <c r="V7" i="50" s="1"/>
  <c r="T8" i="50"/>
  <c r="U8" i="50" s="1"/>
  <c r="V8" i="50" s="1"/>
  <c r="T9" i="50"/>
  <c r="U9" i="50" s="1"/>
  <c r="V9" i="50" s="1"/>
  <c r="T10" i="50"/>
  <c r="U10" i="50" s="1"/>
  <c r="V10" i="50" s="1"/>
  <c r="T11" i="50"/>
  <c r="U11" i="50" s="1"/>
  <c r="V11" i="50" s="1"/>
  <c r="T12" i="50"/>
  <c r="U12" i="50" s="1"/>
  <c r="V12" i="50" s="1"/>
  <c r="T13" i="50"/>
  <c r="U13" i="50" s="1"/>
  <c r="V13" i="50" s="1"/>
  <c r="T14" i="50"/>
  <c r="U14" i="50" s="1"/>
  <c r="V14" i="50" s="1"/>
  <c r="T15" i="50"/>
  <c r="U15" i="50" s="1"/>
  <c r="V15" i="50" s="1"/>
  <c r="T16" i="50"/>
  <c r="U16" i="50" s="1"/>
  <c r="V16" i="50" s="1"/>
  <c r="T17" i="50"/>
  <c r="U17" i="50" s="1"/>
  <c r="V17" i="50" s="1"/>
  <c r="T18" i="50"/>
  <c r="U18" i="50" s="1"/>
  <c r="V18" i="50" s="1"/>
  <c r="T19" i="50"/>
  <c r="U19" i="50" s="1"/>
  <c r="V19" i="50" s="1"/>
  <c r="T20" i="50"/>
  <c r="U20" i="50" s="1"/>
  <c r="V20" i="50" s="1"/>
  <c r="T21" i="50"/>
  <c r="U21" i="50" s="1"/>
  <c r="V21" i="50" s="1"/>
  <c r="T22" i="50"/>
  <c r="U22" i="50" s="1"/>
  <c r="V22" i="50" s="1"/>
  <c r="T23" i="50"/>
  <c r="U23" i="50" s="1"/>
  <c r="V23" i="50" s="1"/>
  <c r="T24" i="50"/>
  <c r="U24" i="50" s="1"/>
  <c r="V24" i="50" s="1"/>
  <c r="T25" i="50"/>
  <c r="U25" i="50" s="1"/>
  <c r="V25" i="50" s="1"/>
  <c r="T26" i="50"/>
  <c r="U26" i="50" s="1"/>
  <c r="V26" i="50" s="1"/>
  <c r="T27" i="50"/>
  <c r="U27" i="50" s="1"/>
  <c r="V27" i="50" s="1"/>
  <c r="T28" i="50"/>
  <c r="U28" i="50" s="1"/>
  <c r="V28" i="50" s="1"/>
  <c r="T29" i="50"/>
  <c r="U29" i="50" s="1"/>
  <c r="V29" i="50" s="1"/>
  <c r="T30" i="50"/>
  <c r="U30" i="50" s="1"/>
  <c r="V30" i="50" s="1"/>
  <c r="T31" i="50"/>
  <c r="U31" i="50" s="1"/>
  <c r="V31" i="50" s="1"/>
  <c r="T32" i="50"/>
  <c r="U32" i="50" s="1"/>
  <c r="V32" i="50" s="1"/>
  <c r="T33" i="50"/>
  <c r="U33" i="50" s="1"/>
  <c r="V33" i="50" s="1"/>
  <c r="T34" i="50"/>
  <c r="U34" i="50" s="1"/>
  <c r="V34" i="50" s="1"/>
  <c r="T35" i="50"/>
  <c r="U35" i="50" s="1"/>
  <c r="V35" i="50" s="1"/>
  <c r="T36" i="50"/>
  <c r="U36" i="50" s="1"/>
  <c r="V36" i="50" s="1"/>
  <c r="T37" i="50"/>
  <c r="U37" i="50" s="1"/>
  <c r="V37" i="50" s="1"/>
  <c r="T38" i="50"/>
  <c r="U38" i="50" s="1"/>
  <c r="V38" i="50" s="1"/>
  <c r="T39" i="50"/>
  <c r="U39" i="50" s="1"/>
  <c r="V39" i="50" s="1"/>
  <c r="T40" i="50"/>
  <c r="U40" i="50" s="1"/>
  <c r="V40" i="50" s="1"/>
  <c r="T41" i="50"/>
  <c r="U41" i="50" s="1"/>
  <c r="V41" i="50" s="1"/>
  <c r="T42" i="50"/>
  <c r="U42" i="50" s="1"/>
  <c r="V42" i="50" s="1"/>
  <c r="T43" i="50"/>
  <c r="U43" i="50" s="1"/>
  <c r="V43" i="50" s="1"/>
  <c r="T44" i="50"/>
  <c r="U44" i="50" s="1"/>
  <c r="V44" i="50" s="1"/>
  <c r="T45" i="50"/>
  <c r="U45" i="50" s="1"/>
  <c r="V45" i="50" s="1"/>
  <c r="AI7" i="47"/>
  <c r="AJ7" i="47" s="1"/>
  <c r="AO7" i="47"/>
  <c r="AP7" i="47" s="1"/>
  <c r="N8" i="50"/>
  <c r="O8" i="50" s="1"/>
  <c r="Y8" i="47"/>
  <c r="Z8" i="47" s="1"/>
  <c r="AD8" i="47"/>
  <c r="AE8" i="47" s="1"/>
  <c r="N9" i="50"/>
  <c r="O9" i="50" s="1"/>
  <c r="N10" i="50"/>
  <c r="H11" i="56" s="1"/>
  <c r="N11" i="50"/>
  <c r="O11" i="50" s="1"/>
  <c r="N12" i="50"/>
  <c r="O12" i="50" s="1"/>
  <c r="N13" i="50"/>
  <c r="O13" i="50" s="1"/>
  <c r="N14" i="50"/>
  <c r="O14" i="50" s="1"/>
  <c r="N15" i="50"/>
  <c r="O15" i="50" s="1"/>
  <c r="N16" i="50"/>
  <c r="O16" i="50" s="1"/>
  <c r="N17" i="50"/>
  <c r="O17" i="50" s="1"/>
  <c r="N18" i="50"/>
  <c r="O18" i="50" s="1"/>
  <c r="N19" i="50"/>
  <c r="O19" i="50" s="1"/>
  <c r="N20" i="50"/>
  <c r="O20" i="50" s="1"/>
  <c r="N21" i="50"/>
  <c r="O21" i="50" s="1"/>
  <c r="N22" i="50"/>
  <c r="O22" i="50" s="1"/>
  <c r="N23" i="50"/>
  <c r="O23" i="50" s="1"/>
  <c r="N24" i="50"/>
  <c r="O24" i="50" s="1"/>
  <c r="N26" i="50"/>
  <c r="O26" i="50" s="1"/>
  <c r="N27" i="50"/>
  <c r="O27" i="50" s="1"/>
  <c r="N28" i="50"/>
  <c r="O28" i="50" s="1"/>
  <c r="N29" i="50"/>
  <c r="H30" i="56" s="1"/>
  <c r="N30" i="50"/>
  <c r="H31" i="56" s="1"/>
  <c r="N31" i="50"/>
  <c r="O31" i="50" s="1"/>
  <c r="N32" i="50"/>
  <c r="O32" i="50" s="1"/>
  <c r="N33" i="50"/>
  <c r="H34" i="56" s="1"/>
  <c r="P33" i="47"/>
  <c r="Q33" i="47" s="1"/>
  <c r="N34" i="50"/>
  <c r="O34" i="50" s="1"/>
  <c r="N35" i="50"/>
  <c r="O35" i="50" s="1"/>
  <c r="N36" i="50"/>
  <c r="H37" i="56" s="1"/>
  <c r="N37" i="50"/>
  <c r="O37" i="50" s="1"/>
  <c r="N38" i="50"/>
  <c r="O38" i="50" s="1"/>
  <c r="R38" i="50"/>
  <c r="S38" i="50" s="1"/>
  <c r="N39" i="50"/>
  <c r="H40" i="56" s="1"/>
  <c r="N41" i="50"/>
  <c r="O41" i="50" s="1"/>
  <c r="N42" i="50"/>
  <c r="O42" i="50" s="1"/>
  <c r="N43" i="50"/>
  <c r="O43" i="50" s="1"/>
  <c r="N44" i="50"/>
  <c r="H45" i="56" s="1"/>
  <c r="N45" i="50"/>
  <c r="O45" i="50" s="1"/>
  <c r="H12" i="56" l="1"/>
  <c r="H10" i="56"/>
  <c r="W20" i="50"/>
  <c r="H14" i="56"/>
  <c r="H9" i="56"/>
  <c r="H22" i="56"/>
  <c r="W36" i="50"/>
  <c r="AX9" i="63"/>
  <c r="AY9" i="63" s="1"/>
  <c r="F10" i="56" s="1"/>
  <c r="AX11" i="63"/>
  <c r="AY11" i="63" s="1"/>
  <c r="AX19" i="63"/>
  <c r="AY19" i="63" s="1"/>
  <c r="F20" i="56" s="1"/>
  <c r="AX27" i="63"/>
  <c r="AY27" i="63" s="1"/>
  <c r="F28" i="56" s="1"/>
  <c r="AX35" i="63"/>
  <c r="AY35" i="63" s="1"/>
  <c r="F36" i="56" s="1"/>
  <c r="AX43" i="63"/>
  <c r="AY43" i="63" s="1"/>
  <c r="F44" i="56" s="1"/>
  <c r="AX32" i="63"/>
  <c r="AY32" i="63" s="1"/>
  <c r="F33" i="56" s="1"/>
  <c r="AX45" i="63"/>
  <c r="AY45" i="63" s="1"/>
  <c r="F46" i="56" s="1"/>
  <c r="AX13" i="63"/>
  <c r="AY13" i="63" s="1"/>
  <c r="F14" i="56" s="1"/>
  <c r="AX17" i="63"/>
  <c r="AY17" i="63" s="1"/>
  <c r="F18" i="56" s="1"/>
  <c r="AX21" i="63"/>
  <c r="AY21" i="63" s="1"/>
  <c r="F22" i="56" s="1"/>
  <c r="AX25" i="63"/>
  <c r="AY25" i="63" s="1"/>
  <c r="F26" i="56" s="1"/>
  <c r="AX29" i="63"/>
  <c r="AY29" i="63" s="1"/>
  <c r="F30" i="56" s="1"/>
  <c r="AX33" i="63"/>
  <c r="AY33" i="63" s="1"/>
  <c r="F34" i="56" s="1"/>
  <c r="AX37" i="63"/>
  <c r="AY37" i="63" s="1"/>
  <c r="F38" i="56" s="1"/>
  <c r="AX41" i="63"/>
  <c r="AY41" i="63" s="1"/>
  <c r="F42" i="56" s="1"/>
  <c r="AX24" i="63"/>
  <c r="AY24" i="63" s="1"/>
  <c r="F25" i="56" s="1"/>
  <c r="AX36" i="63"/>
  <c r="AY36" i="63" s="1"/>
  <c r="F37" i="56" s="1"/>
  <c r="AX44" i="63"/>
  <c r="AY44" i="63" s="1"/>
  <c r="F45" i="56" s="1"/>
  <c r="AX12" i="63"/>
  <c r="AY12" i="63" s="1"/>
  <c r="F13" i="56" s="1"/>
  <c r="AX20" i="63"/>
  <c r="AY20" i="63" s="1"/>
  <c r="F21" i="56" s="1"/>
  <c r="AX28" i="63"/>
  <c r="AY28" i="63" s="1"/>
  <c r="F29" i="56" s="1"/>
  <c r="AJ54" i="61"/>
  <c r="AJ58" i="61"/>
  <c r="AJ51" i="61"/>
  <c r="AJ55" i="61"/>
  <c r="AJ59" i="61"/>
  <c r="AJ52" i="61"/>
  <c r="AJ56" i="61"/>
  <c r="AJ60" i="61"/>
  <c r="AJ53" i="61"/>
  <c r="AJ57" i="61"/>
  <c r="AX8" i="63"/>
  <c r="AY8" i="63" s="1"/>
  <c r="F9" i="56" s="1"/>
  <c r="AX14" i="63"/>
  <c r="AY14" i="63" s="1"/>
  <c r="F15" i="56" s="1"/>
  <c r="AX18" i="63"/>
  <c r="AY18" i="63" s="1"/>
  <c r="F19" i="56" s="1"/>
  <c r="AX22" i="63"/>
  <c r="AY22" i="63" s="1"/>
  <c r="F23" i="56" s="1"/>
  <c r="AX26" i="63"/>
  <c r="AY26" i="63" s="1"/>
  <c r="F27" i="56" s="1"/>
  <c r="AX30" i="63"/>
  <c r="AY30" i="63" s="1"/>
  <c r="F31" i="56" s="1"/>
  <c r="AX34" i="63"/>
  <c r="AY34" i="63" s="1"/>
  <c r="F35" i="56" s="1"/>
  <c r="AX38" i="63"/>
  <c r="AY38" i="63" s="1"/>
  <c r="AX42" i="63"/>
  <c r="AY42" i="63" s="1"/>
  <c r="F43" i="56" s="1"/>
  <c r="AY6" i="63"/>
  <c r="AX49" i="63"/>
  <c r="AY49" i="63" s="1"/>
  <c r="AX53" i="63"/>
  <c r="AY53" i="63" s="1"/>
  <c r="F54" i="56" s="1"/>
  <c r="AX48" i="63"/>
  <c r="AY48" i="63" s="1"/>
  <c r="F49" i="56" s="1"/>
  <c r="AX50" i="63"/>
  <c r="AY50" i="63" s="1"/>
  <c r="F51" i="56" s="1"/>
  <c r="AX54" i="63"/>
  <c r="AY54" i="63" s="1"/>
  <c r="F55" i="56" s="1"/>
  <c r="H36" i="56"/>
  <c r="H20" i="56"/>
  <c r="W44" i="50"/>
  <c r="W28" i="50"/>
  <c r="W12" i="50"/>
  <c r="H44" i="56"/>
  <c r="W40" i="50"/>
  <c r="W32" i="50"/>
  <c r="W24" i="50"/>
  <c r="W16" i="50"/>
  <c r="W8" i="50"/>
  <c r="H46" i="56"/>
  <c r="H43" i="56"/>
  <c r="H42" i="56"/>
  <c r="H24" i="56"/>
  <c r="H19" i="56"/>
  <c r="H18" i="56"/>
  <c r="H38" i="56"/>
  <c r="H29" i="56"/>
  <c r="I39" i="56"/>
  <c r="H35" i="56"/>
  <c r="H33" i="56"/>
  <c r="O30" i="50"/>
  <c r="H28" i="56"/>
  <c r="H27" i="56"/>
  <c r="H16" i="56"/>
  <c r="W43" i="50"/>
  <c r="W42" i="50"/>
  <c r="W39" i="50"/>
  <c r="W38" i="50"/>
  <c r="W35" i="50"/>
  <c r="W34" i="50"/>
  <c r="W31" i="50"/>
  <c r="W30" i="50"/>
  <c r="W27" i="50"/>
  <c r="W26" i="50"/>
  <c r="W23" i="50"/>
  <c r="W22" i="50"/>
  <c r="W19" i="50"/>
  <c r="W18" i="50"/>
  <c r="W15" i="50"/>
  <c r="W14" i="50"/>
  <c r="W11" i="50"/>
  <c r="W10" i="50"/>
  <c r="W7" i="50"/>
  <c r="W6" i="50"/>
  <c r="M34" i="56"/>
  <c r="P9" i="56"/>
  <c r="R8" i="56"/>
  <c r="Q8" i="56"/>
  <c r="H39" i="56"/>
  <c r="H32" i="56"/>
  <c r="H23" i="56"/>
  <c r="H13" i="56"/>
  <c r="O9" i="56"/>
  <c r="W45" i="50"/>
  <c r="W41" i="50"/>
  <c r="W37" i="50"/>
  <c r="W33" i="50"/>
  <c r="W29" i="50"/>
  <c r="W25" i="50"/>
  <c r="W21" i="50"/>
  <c r="W17" i="50"/>
  <c r="W13" i="50"/>
  <c r="W9" i="50"/>
  <c r="H25" i="56"/>
  <c r="H21" i="56"/>
  <c r="H17" i="56"/>
  <c r="H15" i="56"/>
  <c r="O44" i="50"/>
  <c r="O39" i="50"/>
  <c r="O36" i="50"/>
  <c r="O33" i="50"/>
  <c r="O29" i="50"/>
  <c r="O10" i="50"/>
  <c r="U7" i="47"/>
  <c r="V17" i="61"/>
  <c r="E55" i="56"/>
  <c r="AK55" i="61"/>
  <c r="F50" i="56"/>
  <c r="F12" i="56"/>
  <c r="AK18" i="61"/>
  <c r="AK20" i="61"/>
  <c r="F16" i="56"/>
  <c r="E16" i="56"/>
  <c r="AK21" i="61"/>
  <c r="F17" i="56"/>
  <c r="E17" i="56"/>
  <c r="AK28" i="61"/>
  <c r="F24" i="56"/>
  <c r="E24" i="56"/>
  <c r="AK36" i="61"/>
  <c r="F32" i="56"/>
  <c r="E32" i="56"/>
  <c r="F39" i="56"/>
  <c r="AK44" i="61"/>
  <c r="F40" i="56"/>
  <c r="E40" i="56"/>
  <c r="AK45" i="61"/>
  <c r="F41" i="56"/>
  <c r="E41" i="56"/>
  <c r="E44" i="56"/>
  <c r="AK11" i="61"/>
  <c r="F8" i="56"/>
  <c r="E8" i="56"/>
  <c r="AK12" i="61"/>
  <c r="F11" i="56"/>
  <c r="E11" i="56"/>
  <c r="AK15" i="61"/>
  <c r="AY45" i="47"/>
  <c r="AX45" i="47"/>
  <c r="AY44" i="47"/>
  <c r="AX44" i="47"/>
  <c r="AY43" i="47"/>
  <c r="AX43" i="47"/>
  <c r="AY42" i="47"/>
  <c r="AX42" i="47"/>
  <c r="AY41" i="47"/>
  <c r="AX41" i="47"/>
  <c r="AY40" i="47"/>
  <c r="AX40" i="47"/>
  <c r="AY39" i="47"/>
  <c r="AX39" i="47"/>
  <c r="AY38" i="47"/>
  <c r="AX38" i="47"/>
  <c r="AY37" i="47"/>
  <c r="AX37" i="47"/>
  <c r="AY36" i="47"/>
  <c r="AX36" i="47"/>
  <c r="AY35" i="47"/>
  <c r="AX35" i="47"/>
  <c r="AY34" i="47"/>
  <c r="AX34" i="47"/>
  <c r="AY33" i="47"/>
  <c r="AX33" i="47"/>
  <c r="AY32" i="47"/>
  <c r="AX32" i="47"/>
  <c r="AY31" i="47"/>
  <c r="AX31" i="47"/>
  <c r="AY30" i="47"/>
  <c r="AX30" i="47"/>
  <c r="AY29" i="47"/>
  <c r="AX29" i="47"/>
  <c r="AY28" i="47"/>
  <c r="AX28" i="47"/>
  <c r="AY27" i="47"/>
  <c r="AX27" i="47"/>
  <c r="AY26" i="47"/>
  <c r="AX26" i="47"/>
  <c r="AY25" i="47"/>
  <c r="AX25" i="47"/>
  <c r="AY24" i="47"/>
  <c r="AX24" i="47"/>
  <c r="AY23" i="47"/>
  <c r="AX23" i="47"/>
  <c r="AY22" i="47"/>
  <c r="AX22" i="47"/>
  <c r="AY21" i="47"/>
  <c r="AX21" i="47"/>
  <c r="AY20" i="47"/>
  <c r="AX20" i="47"/>
  <c r="AY19" i="47"/>
  <c r="AX19" i="47"/>
  <c r="AY18" i="47"/>
  <c r="AX18" i="47"/>
  <c r="AY17" i="47"/>
  <c r="AX17" i="47"/>
  <c r="AY16" i="47"/>
  <c r="AX16" i="47"/>
  <c r="AY15" i="47"/>
  <c r="AX15" i="47"/>
  <c r="AY14" i="47"/>
  <c r="AX14" i="47"/>
  <c r="AY13" i="47"/>
  <c r="AX13" i="47"/>
  <c r="AY12" i="47"/>
  <c r="AX12" i="47"/>
  <c r="AY11" i="47"/>
  <c r="AX11" i="47"/>
  <c r="AY10" i="47"/>
  <c r="AX10" i="47"/>
  <c r="AY9" i="47"/>
  <c r="AX9" i="47"/>
  <c r="AY8" i="47"/>
  <c r="AX8" i="47"/>
  <c r="AY7" i="47"/>
  <c r="AX7" i="47"/>
  <c r="AY6" i="47"/>
  <c r="AX6" i="47"/>
  <c r="U34" i="56"/>
  <c r="T34" i="56"/>
  <c r="U35" i="56"/>
  <c r="T35" i="56"/>
  <c r="U36" i="56"/>
  <c r="T36" i="56"/>
  <c r="U37" i="56"/>
  <c r="T37" i="56"/>
  <c r="U38" i="56"/>
  <c r="T38" i="56"/>
  <c r="U39" i="56"/>
  <c r="T39" i="56"/>
  <c r="U40" i="56"/>
  <c r="T40" i="56"/>
  <c r="U41" i="56"/>
  <c r="T41" i="56"/>
  <c r="U42" i="56"/>
  <c r="T42" i="56"/>
  <c r="U43" i="56"/>
  <c r="T43" i="56"/>
  <c r="U44" i="56"/>
  <c r="T44" i="56"/>
  <c r="U45" i="56"/>
  <c r="T45" i="56"/>
  <c r="U46" i="56"/>
  <c r="T46" i="56"/>
  <c r="B19" i="46"/>
  <c r="B20" i="46" s="1"/>
  <c r="D19" i="46"/>
  <c r="D20" i="46" s="1"/>
  <c r="F19" i="46"/>
  <c r="F20" i="46" s="1"/>
  <c r="H19" i="46"/>
  <c r="H20" i="46" s="1"/>
  <c r="U7" i="56"/>
  <c r="T7" i="56"/>
  <c r="U8" i="56"/>
  <c r="T8" i="56"/>
  <c r="U9" i="56"/>
  <c r="T9" i="56"/>
  <c r="U10" i="56"/>
  <c r="T10" i="56"/>
  <c r="U11" i="56"/>
  <c r="T11" i="56"/>
  <c r="U12" i="56"/>
  <c r="T12" i="56"/>
  <c r="U13" i="56"/>
  <c r="T13" i="56"/>
  <c r="U14" i="56"/>
  <c r="T14" i="56"/>
  <c r="U15" i="56"/>
  <c r="T15" i="56"/>
  <c r="U16" i="56"/>
  <c r="T16" i="56"/>
  <c r="U17" i="56"/>
  <c r="T17" i="56"/>
  <c r="U18" i="56"/>
  <c r="T18" i="56"/>
  <c r="U19" i="56"/>
  <c r="T19" i="56"/>
  <c r="U20" i="56"/>
  <c r="T20" i="56"/>
  <c r="U21" i="56"/>
  <c r="T21" i="56"/>
  <c r="U22" i="56"/>
  <c r="T22" i="56"/>
  <c r="U23" i="56"/>
  <c r="T23" i="56"/>
  <c r="U24" i="56"/>
  <c r="T24" i="56"/>
  <c r="U25" i="56"/>
  <c r="T25" i="56"/>
  <c r="U26" i="56"/>
  <c r="T26" i="56"/>
  <c r="U27" i="56"/>
  <c r="T27" i="56"/>
  <c r="U28" i="56"/>
  <c r="T28" i="56"/>
  <c r="U29" i="56"/>
  <c r="T29" i="56"/>
  <c r="U30" i="56"/>
  <c r="T30" i="56"/>
  <c r="U31" i="56"/>
  <c r="T31" i="56"/>
  <c r="U32" i="56"/>
  <c r="T32" i="56"/>
  <c r="U33" i="56"/>
  <c r="T33" i="56"/>
  <c r="Q19" i="46"/>
  <c r="Q20" i="46" s="1"/>
  <c r="O19" i="46"/>
  <c r="O20" i="46" s="1"/>
  <c r="M19" i="46"/>
  <c r="M20" i="46" s="1"/>
  <c r="K19" i="46"/>
  <c r="K20" i="46" s="1"/>
  <c r="V13" i="61"/>
  <c r="K7" i="56"/>
  <c r="J7" i="56"/>
  <c r="AK13" i="61" l="1"/>
  <c r="AK39" i="61"/>
  <c r="AK25" i="61"/>
  <c r="E30" i="56"/>
  <c r="E25" i="56"/>
  <c r="E19" i="56"/>
  <c r="AK30" i="61"/>
  <c r="AK50" i="61"/>
  <c r="AK48" i="61"/>
  <c r="E42" i="56"/>
  <c r="AK38" i="61"/>
  <c r="AK22" i="61"/>
  <c r="E10" i="56"/>
  <c r="E35" i="56"/>
  <c r="AK34" i="61"/>
  <c r="AK29" i="61"/>
  <c r="E21" i="56"/>
  <c r="AK23" i="61"/>
  <c r="E14" i="56"/>
  <c r="E49" i="56"/>
  <c r="AK46" i="61"/>
  <c r="E34" i="56"/>
  <c r="E28" i="56"/>
  <c r="AK32" i="61"/>
  <c r="E26" i="56"/>
  <c r="E18" i="56"/>
  <c r="E12" i="56"/>
  <c r="AK16" i="61"/>
  <c r="E46" i="56"/>
  <c r="AK14" i="61"/>
  <c r="E9" i="56"/>
  <c r="E45" i="56"/>
  <c r="AK49" i="61"/>
  <c r="E43" i="56"/>
  <c r="AK47" i="61"/>
  <c r="E38" i="56"/>
  <c r="AK42" i="61"/>
  <c r="E36" i="56"/>
  <c r="AK40" i="61"/>
  <c r="E33" i="56"/>
  <c r="AK37" i="61"/>
  <c r="E27" i="56"/>
  <c r="AK31" i="61"/>
  <c r="E22" i="56"/>
  <c r="AK26" i="61"/>
  <c r="E20" i="56"/>
  <c r="AK24" i="61"/>
  <c r="AK53" i="61"/>
  <c r="E50" i="56"/>
  <c r="AK58" i="61"/>
  <c r="AX46" i="63"/>
  <c r="E47" i="56" s="1"/>
  <c r="AX51" i="63"/>
  <c r="E7" i="56"/>
  <c r="E39" i="56"/>
  <c r="AK43" i="61"/>
  <c r="E37" i="56"/>
  <c r="AK41" i="61"/>
  <c r="E31" i="56"/>
  <c r="AK35" i="61"/>
  <c r="E29" i="56"/>
  <c r="AK33" i="61"/>
  <c r="E23" i="56"/>
  <c r="AK27" i="61"/>
  <c r="E15" i="56"/>
  <c r="AK19" i="61"/>
  <c r="E13" i="56"/>
  <c r="AK17" i="61"/>
  <c r="AK54" i="61"/>
  <c r="E51" i="56"/>
  <c r="E54" i="56"/>
  <c r="AK59" i="61"/>
  <c r="AX52" i="63"/>
  <c r="AY52" i="63" s="1"/>
  <c r="F53" i="56" s="1"/>
  <c r="AX55" i="63"/>
  <c r="E56" i="56" s="1"/>
  <c r="AX47" i="63"/>
  <c r="W17" i="61"/>
  <c r="Y13" i="61"/>
  <c r="W13" i="61"/>
  <c r="X13" i="61"/>
  <c r="V12" i="61"/>
  <c r="W12" i="61"/>
  <c r="X12" i="61"/>
  <c r="Y12" i="61"/>
  <c r="F7" i="56"/>
  <c r="AY51" i="63" l="1"/>
  <c r="F52" i="56" s="1"/>
  <c r="AK56" i="61"/>
  <c r="E52" i="56"/>
  <c r="AY46" i="63"/>
  <c r="F47" i="56" s="1"/>
  <c r="AK51" i="61"/>
  <c r="AY47" i="63"/>
  <c r="AK52" i="61"/>
  <c r="E48" i="56"/>
  <c r="AY55" i="63"/>
  <c r="F56" i="56" s="1"/>
  <c r="AK60" i="61"/>
  <c r="E53" i="56"/>
  <c r="AK57" i="61"/>
  <c r="F48" i="56" l="1"/>
  <c r="M14" i="46"/>
  <c r="K14" i="46"/>
  <c r="I14" i="46"/>
  <c r="G14" i="46"/>
  <c r="E14" i="46"/>
  <c r="O14" i="46"/>
  <c r="L14" i="46"/>
  <c r="J14" i="46"/>
  <c r="H14" i="46"/>
  <c r="F14" i="46"/>
  <c r="X17" i="61"/>
  <c r="F15" i="46" l="1"/>
  <c r="AF7" i="61"/>
  <c r="J15" i="46"/>
  <c r="AB7" i="61"/>
  <c r="O15" i="46"/>
  <c r="X7" i="61"/>
  <c r="G15" i="46"/>
  <c r="AE7" i="61"/>
  <c r="K15" i="46"/>
  <c r="AA7" i="61"/>
  <c r="H15" i="46"/>
  <c r="AD7" i="61"/>
  <c r="L15" i="46"/>
  <c r="Z7" i="61"/>
  <c r="E15" i="46"/>
  <c r="AG7" i="61"/>
  <c r="I15" i="46"/>
  <c r="AC7" i="61"/>
  <c r="M15" i="46"/>
  <c r="Y7" i="61"/>
</calcChain>
</file>

<file path=xl/comments1.xml><?xml version="1.0" encoding="utf-8"?>
<comments xmlns="http://schemas.openxmlformats.org/spreadsheetml/2006/main">
  <authors>
    <author>Windows User</author>
  </authors>
  <commentList>
    <comment ref="B3" authorId="0">
      <text>
        <r>
          <rPr>
            <sz val="9"/>
            <color indexed="81"/>
            <rFont val="Tahoma"/>
            <family val="2"/>
          </rPr>
          <t>กรอกรหัส Obec ของโรงเรียน (6 หลัก) หรือรหัสผู้ใช้</t>
        </r>
        <r>
          <rPr>
            <b/>
            <sz val="9"/>
            <color indexed="81"/>
            <rFont val="Tahoma"/>
            <family val="2"/>
          </rPr>
          <t xml:space="preserve">เฉพาะโรงเรียนที่ได้ร่วมใช้ก่อน มกราคม 2558 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6" authorId="0">
      <text>
        <r>
          <rPr>
            <sz val="9"/>
            <color indexed="81"/>
            <rFont val="Tahoma"/>
            <family val="2"/>
          </rPr>
          <t>หากต้องการแก้ไข</t>
        </r>
        <r>
          <rPr>
            <b/>
            <sz val="9"/>
            <color indexed="81"/>
            <rFont val="Tahoma"/>
            <family val="2"/>
          </rPr>
          <t>ชื่อตำบล</t>
        </r>
        <r>
          <rPr>
            <sz val="9"/>
            <color indexed="81"/>
            <rFont val="Tahoma"/>
            <family val="2"/>
          </rPr>
          <t xml:space="preserve"> กรุณาพิมพ์ใหม่ในช่องนี้
</t>
        </r>
      </text>
    </comment>
    <comment ref="B9" authorId="0">
      <text>
        <r>
          <rPr>
            <sz val="9"/>
            <color indexed="81"/>
            <rFont val="Tahoma"/>
            <family val="2"/>
          </rPr>
          <t>หากต้องการแก้ไข</t>
        </r>
        <r>
          <rPr>
            <b/>
            <sz val="9"/>
            <color indexed="81"/>
            <rFont val="Tahoma"/>
            <family val="2"/>
          </rPr>
          <t>ชื่อสังกัด</t>
        </r>
        <r>
          <rPr>
            <sz val="9"/>
            <color indexed="81"/>
            <rFont val="Tahoma"/>
            <family val="2"/>
          </rPr>
          <t xml:space="preserve"> กรุณาพิมพ์ใหม่ในช่องนี้
</t>
        </r>
      </text>
    </comment>
  </commentList>
</comments>
</file>

<file path=xl/sharedStrings.xml><?xml version="1.0" encoding="utf-8"?>
<sst xmlns="http://schemas.openxmlformats.org/spreadsheetml/2006/main" count="5461" uniqueCount="2211">
  <si>
    <t>เลขที่</t>
  </si>
  <si>
    <t>เลขประจำตัว</t>
  </si>
  <si>
    <t>ชื่อ - สกุล</t>
  </si>
  <si>
    <t>คะแนนเต็ม</t>
  </si>
  <si>
    <t>รวม</t>
  </si>
  <si>
    <t>สรุป</t>
  </si>
  <si>
    <t>คะแนน</t>
  </si>
  <si>
    <t>รวมคะแนน</t>
  </si>
  <si>
    <t>ข้อที่</t>
  </si>
  <si>
    <t>ภาคเรียนที่</t>
  </si>
  <si>
    <t>ปีการศึกษา</t>
  </si>
  <si>
    <t>วันที่</t>
  </si>
  <si>
    <t>เดือน</t>
  </si>
  <si>
    <t>ปี พ.ศ.</t>
  </si>
  <si>
    <t>ชื่อ - สกุลนักเรียน</t>
  </si>
  <si>
    <t>ลงชื่อ</t>
  </si>
  <si>
    <t>เลขประจำตัวประชาชน</t>
  </si>
  <si>
    <t>เลขประจำตัวนักเรียน</t>
  </si>
  <si>
    <t>สัปดาห์</t>
  </si>
  <si>
    <t>วัน</t>
  </si>
  <si>
    <t>ชั่วโมงที่</t>
  </si>
  <si>
    <t>จ</t>
  </si>
  <si>
    <t>อ</t>
  </si>
  <si>
    <t>พ</t>
  </si>
  <si>
    <t>พฤ</t>
  </si>
  <si>
    <t>ศ</t>
  </si>
  <si>
    <t>ม.ค.</t>
  </si>
  <si>
    <t>ก.พ.</t>
  </si>
  <si>
    <t>มี.ค.</t>
  </si>
  <si>
    <t>เม.ย.</t>
  </si>
  <si>
    <t>พ.ค.</t>
  </si>
  <si>
    <t>มิ.ย.</t>
  </si>
  <si>
    <t>ก.ค.</t>
  </si>
  <si>
    <t>ส.ค.</t>
  </si>
  <si>
    <t>ก.ย.</t>
  </si>
  <si>
    <t>ต.ค.</t>
  </si>
  <si>
    <t>พ.ย.</t>
  </si>
  <si>
    <t>ธ.ค.</t>
  </si>
  <si>
    <t xml:space="preserve"> /</t>
  </si>
  <si>
    <t>ป</t>
  </si>
  <si>
    <t>ล</t>
  </si>
  <si>
    <t>ข</t>
  </si>
  <si>
    <t>สรุปเวลาเรียน</t>
  </si>
  <si>
    <t>มาเรียน</t>
  </si>
  <si>
    <t>ป่วย</t>
  </si>
  <si>
    <t>ลา</t>
  </si>
  <si>
    <t>ขาด</t>
  </si>
  <si>
    <t>เวลาเรียนเต็ม</t>
  </si>
  <si>
    <t>หมายเหตุ</t>
  </si>
  <si>
    <t>ร้อยละ
ที่มาเรียน</t>
  </si>
  <si>
    <t>โรงเรียน</t>
  </si>
  <si>
    <t>จังหวัด</t>
  </si>
  <si>
    <t>รายวิชา</t>
  </si>
  <si>
    <t>รหัสวิชา</t>
  </si>
  <si>
    <t>เวลาเรียน</t>
  </si>
  <si>
    <t>สรุปผลการประเมิน</t>
  </si>
  <si>
    <t>จำนวนนักเรียน</t>
  </si>
  <si>
    <t>ระดับผลการเรียน</t>
  </si>
  <si>
    <t>ผลการประเมิน</t>
  </si>
  <si>
    <t>ร</t>
  </si>
  <si>
    <t>มส</t>
  </si>
  <si>
    <t>คิดเป็นร้อยละ</t>
  </si>
  <si>
    <t>ผลการประเมินคุณลักษณะอันพึงประสงค์</t>
  </si>
  <si>
    <t>ผลการประเมินการอ่านคิดวิเคราะห์และเขียน</t>
  </si>
  <si>
    <t>3 = ดีเยี่ยม</t>
  </si>
  <si>
    <t>2 = ดี</t>
  </si>
  <si>
    <t>1 = ผ่าน</t>
  </si>
  <si>
    <t>0= ไม่ผ่าน</t>
  </si>
  <si>
    <t>การอนุมัติผลการเรียน</t>
  </si>
  <si>
    <t>หัวหน้ากลุ่มสาระการเรียนรู้</t>
  </si>
  <si>
    <t>อนุมัติ</t>
  </si>
  <si>
    <t>ไม่อนุมัติ</t>
  </si>
  <si>
    <t xml:space="preserve">พ.ศ. </t>
  </si>
  <si>
    <t>ตำบล</t>
  </si>
  <si>
    <t>อำเภอ</t>
  </si>
  <si>
    <t>o</t>
  </si>
  <si>
    <t>กลุ่มสาระการเรียนรู้</t>
  </si>
  <si>
    <t>ระดับชั้น</t>
  </si>
  <si>
    <t>ชั่วโมง/ปี</t>
  </si>
  <si>
    <t>ชั่วโมง/สัปดาห์</t>
  </si>
  <si>
    <t>หัวหน้างานวิชาการ</t>
  </si>
  <si>
    <t>ผู้อำนวยการ</t>
  </si>
  <si>
    <t>อาจารย์ใหญ่</t>
  </si>
  <si>
    <t>ครูใหญ่</t>
  </si>
  <si>
    <t>ภาษาไทย</t>
  </si>
  <si>
    <t>คณิตศาสตร์</t>
  </si>
  <si>
    <t>วิทยาศาสตร์</t>
  </si>
  <si>
    <t>สังคมศึกษา ศาสนาและวัฒนธรรม</t>
  </si>
  <si>
    <t>สุขศึกษาและพลศึกษา</t>
  </si>
  <si>
    <t>ศิลปะ</t>
  </si>
  <si>
    <t>การงานอาชีพและเทคโนโลยี</t>
  </si>
  <si>
    <t>ภาษาต่างประเทศ</t>
  </si>
  <si>
    <t>กิจกรรมแนะแนว</t>
  </si>
  <si>
    <t>กิจกรรมนักเรียน</t>
  </si>
  <si>
    <t>ระดับการศึกษา</t>
  </si>
  <si>
    <t>มัธยมศึกษาตอนต้น</t>
  </si>
  <si>
    <t>มกราคม</t>
  </si>
  <si>
    <t>กุมภาพันธ์</t>
  </si>
  <si>
    <t>มีนาคม</t>
  </si>
  <si>
    <t>เมษายน</t>
  </si>
  <si>
    <t>พฤษภาคม</t>
  </si>
  <si>
    <t>มิถุนายน</t>
  </si>
  <si>
    <t>กรกฎาคม</t>
  </si>
  <si>
    <t>สิงหาคม</t>
  </si>
  <si>
    <t>กันยายน</t>
  </si>
  <si>
    <t>ตุลาคม</t>
  </si>
  <si>
    <t>พฤศจิกายน</t>
  </si>
  <si>
    <t>ธันวาคม</t>
  </si>
  <si>
    <t>มัธยมศึกษาปีที่ 1</t>
  </si>
  <si>
    <t>มัธยมศึกษาปีที่ 2</t>
  </si>
  <si>
    <t>มัธยมศึกษาปีที่ 3</t>
  </si>
  <si>
    <t>สังกัด</t>
  </si>
  <si>
    <t>ครูผู้สอน</t>
  </si>
  <si>
    <t>ครูที่ปรึกษา</t>
  </si>
  <si>
    <r>
      <t>วันที่</t>
    </r>
    <r>
      <rPr>
        <sz val="14"/>
        <rFont val="EucrosiaUPC"/>
        <family val="1"/>
      </rPr>
      <t xml:space="preserve"> (อนุมัติผล</t>
    </r>
    <r>
      <rPr>
        <sz val="12"/>
        <rFont val="EucrosiaUPC"/>
        <family val="1"/>
      </rPr>
      <t>)</t>
    </r>
  </si>
  <si>
    <t xml:space="preserve">                                                                                                </t>
  </si>
  <si>
    <t xml:space="preserve">                                                                                                       </t>
  </si>
  <si>
    <t>กิจกรรมเพื่อสังคมและสาธารณประโยชน์</t>
  </si>
  <si>
    <t xml:space="preserve">       </t>
  </si>
  <si>
    <t xml:space="preserve">          </t>
  </si>
  <si>
    <t>รองผู้อำนวยการกลุ่มงานวิชาการ</t>
  </si>
  <si>
    <t>เรียนเสนอ เพื่อโปรดพิจารณา</t>
  </si>
  <si>
    <t>ผลการปรับคะแนน</t>
  </si>
  <si>
    <t>ตัวบ่งชี้ที่</t>
  </si>
  <si>
    <t>สรุปคะแนน</t>
  </si>
  <si>
    <t>ผลประเมิน</t>
  </si>
  <si>
    <t>ระดับคุณภาพ</t>
  </si>
  <si>
    <t>การอ่าน</t>
  </si>
  <si>
    <t>การเขียน</t>
  </si>
  <si>
    <t>การคิดวิเคราะห์</t>
  </si>
  <si>
    <t>ผลการประเมินการอ่าน คิดวิเคราะห์และเขียน</t>
  </si>
  <si>
    <t>มาตรฐานที่</t>
  </si>
  <si>
    <t>คำอธิบายการใช้แบบบันทึกผลการเรียนประจำรายวิชา</t>
  </si>
  <si>
    <t>การบันทึกเวลาเรียน</t>
  </si>
  <si>
    <t>การปรับ
ผลการประเมิน</t>
  </si>
  <si>
    <t>การประเมินคุณลักษณะอันพึงประสงค์</t>
  </si>
  <si>
    <t>ข้อที่ ๑ รักชาติ ศาสน์ กษัตริย์</t>
  </si>
  <si>
    <t>ตัวชี้วัด</t>
  </si>
  <si>
    <t>พฤติกรรมบ่งชี้</t>
  </si>
  <si>
    <t>๑.๑ เป็นพลเมืองดีของชาติ</t>
  </si>
  <si>
    <t>๑.๒ ธำรงไว้ซึ่งความเป็นชาติไทย</t>
  </si>
  <si>
    <t>๑.๒.๒ หวงแหน ปกป้อง ยกย่องความเป็นชาติไทย</t>
  </si>
  <si>
    <t>๑.๒.๑ เข้าร่วม ส่งเสริม สนับสนุนกิจกรรมที่สร้างความสามัคคี ปรองดอง</t>
  </si>
  <si>
    <t>๑.๓ ศรัทธา ยึดมั่นและปฏิบัติตนตามหลักของศาสนา</t>
  </si>
  <si>
    <t xml:space="preserve">          ที่เป็นประโยชน์ต่อโรงเรียน ชุมชนและสังคม</t>
  </si>
  <si>
    <t>๑.๓.๑ เข้าร่วมกิจกรรมทางศาสนาที่ตนนับถือ</t>
  </si>
  <si>
    <t>๑.๓.๒ ปฏิบัติตนตามหลักของศาสนาที่ตนนับถือ</t>
  </si>
  <si>
    <t>๑.๓.๓ เป็นแบบอย่างที่ดีของศาสนิกชน</t>
  </si>
  <si>
    <t>๑.๔ เคารพเทิดทูนสถาบันพระมหากษัตริย์</t>
  </si>
  <si>
    <t>๑.๔.๒ แสดงความสำนึกในพระมหากรุณาธิคุณของพระมหากษัตริย์</t>
  </si>
  <si>
    <t>๑.๔.๓ แสดงออกซึ่งความจงรักภักดีต่อสถาบันพระมหากษัตริย์</t>
  </si>
  <si>
    <t>๑.๔.๑ เข้าร่วมและมีส่วนร่วมในการจัดกิจกรรมที่เกี่ยวกับสถาบัน พระมหากษัตริย์</t>
  </si>
  <si>
    <t>ข้อที่ ๒ ซื่อสัตย์สุจริต</t>
  </si>
  <si>
    <t>๒.๑ ประพฤติตรงตามความเป็นจริงต่อตนเอง</t>
  </si>
  <si>
    <t xml:space="preserve">      ทั้งทางกาย วาจา ใจ</t>
  </si>
  <si>
    <t>๑.๑.๑ ยืนตรงเคารพธงชาติ ร้องเพลงชาติและอธิบายความหมายของเพลงชาติได้ถูกต้อง</t>
  </si>
  <si>
    <t>๑.๑.๒ ปฏิบัติตนตามสิทธิและหน้าที่พลเมืองดีของชาติ</t>
  </si>
  <si>
    <t>๑.๑.๓ มีความสามัคคี ปรองดอง</t>
  </si>
  <si>
    <t>๒.๑.๑ ให้ข้อมูลที่ถูกต้องและเป็นจริง</t>
  </si>
  <si>
    <t>๒.๑.๒ ปฏิบัติตนโดยคำนึงถึงความถูกต้องละอายและเกรงกลัวต่อการกระทำผิด</t>
  </si>
  <si>
    <t>๒.๑.๓ ปฏิบัติตามคำมั่นสัญญา</t>
  </si>
  <si>
    <t>๒.๒ ประพฤติตรงตามความเป็นจริงต่อผู้อื่น</t>
  </si>
  <si>
    <t xml:space="preserve">       ทั้งทางกายวาจา ใจ</t>
  </si>
  <si>
    <t>๒.๒.๑ ไม่ถือเอาสิ่งของหรือผลงานของผู้อื่นมาเป็นของตนเอง</t>
  </si>
  <si>
    <t>๒.๒.๒ ปฏิบัติตนต่อผู้อื่นด้วยความซื่อตรง</t>
  </si>
  <si>
    <t>๒.๒.๓ ไม่หาประโยชน์ในทางที่ไม่ถูกต้อง</t>
  </si>
  <si>
    <t xml:space="preserve">๓.๑ ปฏิบัติตาม ข้อตกลง กฎเกณฑ์ ระเบียบ ข้อบังคับ </t>
  </si>
  <si>
    <t>ของครอบครัว โรงเรียน และสังคม</t>
  </si>
  <si>
    <t>ข้อที่ ๓ มีวินัย</t>
  </si>
  <si>
    <t xml:space="preserve">๓.๑.๑ ปฏิบัติตน ตามข้อตกลง กฎเกณฑ์ ระเบียบ ข้อบังคับของครอบครัว </t>
  </si>
  <si>
    <t xml:space="preserve">          โรงเรียนและสังคม ไม่ละเมิดสิทธิของผู้อื่น</t>
  </si>
  <si>
    <t xml:space="preserve">๓.๑.๒ ตรงต่อเวลาในการปฏิบัติกิจกรรมต่าง ๆ ในชีวิตประจำวัน </t>
  </si>
  <si>
    <t xml:space="preserve">          และรับผิดชอบในการทำงาน</t>
  </si>
  <si>
    <t>๔.๑.๑ ตั้งใจเรียน</t>
  </si>
  <si>
    <t>๔.๑.๒ เอาใจใส่และมีความเพียรพยายามในการเรียนรู้</t>
  </si>
  <si>
    <t>๔.๑.๓ สนใจเข้าร่วมกิจกรรมการเรียนรู้ต่าง ๆ</t>
  </si>
  <si>
    <t>ข้อที่ ๔ ใฝ่เรียนรู้</t>
  </si>
  <si>
    <t>๔.๑ ตั้งใจ เพียรพยายามในการเรียนและเข้าร่วม</t>
  </si>
  <si>
    <t xml:space="preserve">      กิจกรรมการเรียนรู้</t>
  </si>
  <si>
    <t>๔.๒ แสวงหาความรู้จากทั้งภายในและภายนอก</t>
  </si>
  <si>
    <t>องค์ความรู้ และสามารถนำไปใช้ในชีวิตประจำวันได้</t>
  </si>
  <si>
    <t>โรงเรียน ด้วยการเลือกใช้สื่ออย่างเหมาะสม สรุปเป็น</t>
  </si>
  <si>
    <t>๔.๒.๑ ศึกษาค้นคว้าหาความรู้จากหนังสือ เอกสาร สิ่งพิมพ์ สื่อเทคโนโลยีต่าง ๆ</t>
  </si>
  <si>
    <t>๔.๒.๒ บันทึกความรู้ วิเคราะห์ตรวจสอบ จากสิ่งที่เรียนรู้ สรุปเป็นองค์ความรู้</t>
  </si>
  <si>
    <t>๔.๒.๓ แลกเปลี่ยนความรู้ ด้วยวิธีการต่าง ๆ และนำไปใช้ในชีวิตประจำวัน</t>
  </si>
  <si>
    <t xml:space="preserve">         แหล่งเรียนรู้ทั้งภายในและภายนอกโรงเรียน และเลือกใช้สื่อได้อย่างเหมาะสม</t>
  </si>
  <si>
    <t>ข้อที่ ๕ อยู่อย่างพอเพียง</t>
  </si>
  <si>
    <t xml:space="preserve">       รอบคอบมีคุณธรรม</t>
  </si>
  <si>
    <t xml:space="preserve">๕.๑ ดำเนินชีวิตอย่างพอประมาณ มีเหตุผล </t>
  </si>
  <si>
    <t>๕.๑.๑ ใช้ทรัพย์สินของตนเอง เช่น เงิน สิ่งของ เครื่องใช้ ฯลฯ อย่างประหยัด คุ้มค่า</t>
  </si>
  <si>
    <t>๕.๑.๒ ใช้ทรัพยากรของส่วนรวมอย่างประหยัด คุ้มค่าและเก็บรักษาดูแลอย่างดี</t>
  </si>
  <si>
    <t>๕.๑.๓ ปฏิบัติตนและตัดสินใจด้วยความรอบคอบ มีเหตุผล</t>
  </si>
  <si>
    <t xml:space="preserve">          และเก็บรักษาดูแลอย่างดี รวมทั้งการใช้เวลาอย่างเหมาะสม</t>
  </si>
  <si>
    <t xml:space="preserve">๕.๑.๔ ไม่เอาเปรียบผู้อื่นและไม่ทำให้ผู้อื่นเดือดร้อน พร้อมให้อภัยเมื่อผู้อื่น </t>
  </si>
  <si>
    <t xml:space="preserve">          กระทำผิดพลาด</t>
  </si>
  <si>
    <t>๕.๒ มีภูมิคุ้มกันในตัวที่ดี ปรับตัวเพื่ออยู่</t>
  </si>
  <si>
    <t>ในสังคมได้อย่างมีความสุข</t>
  </si>
  <si>
    <t>๕.๒.๑ วางแผนการเรียน การทำงานและการใช้ชีวิตประจำวันบนพื้นฐาน</t>
  </si>
  <si>
    <t>๕.๒.๒ รู้เท่าทันการเปลี่ยนแปลงของสังคมและสภาพแวดล้อม ยอมรับและ ปรับตัว</t>
  </si>
  <si>
    <t xml:space="preserve">         ของความรู้ ข้อมูล ข่าวสาร</t>
  </si>
  <si>
    <t xml:space="preserve">         เพื่ออยู่ร่วมกับผู้อื่นได้อย่างมีความสุข</t>
  </si>
  <si>
    <t>ข้อที่ ๖ มุ่งมั่นในการทำงาน</t>
  </si>
  <si>
    <t>๖.๑ ตั้งใจและรับผิดชอบในหน้าที่การงาน</t>
  </si>
  <si>
    <t>๖.๑.๑ เอาใจใส่ต่อการปฏิบัติหน้าที่ที่ได้รับมอบหมาย</t>
  </si>
  <si>
    <t>๖.๑.๒ ตั้งใจและรับผิดชอบในการทำงานให้สำเร็จ</t>
  </si>
  <si>
    <t>๖.๑.๓ ปรับปรุงและพัฒนาการทำงานด้วยตนเอง</t>
  </si>
  <si>
    <t>๖.๒ ทำงานด้วย ความเพียรพยายาม และ</t>
  </si>
  <si>
    <t>๖.๒.๑ ทุ่มเททำงาน อดทน ไม่ย่อท้อต่อปัญหาและอุปสรรคในการทำงาน</t>
  </si>
  <si>
    <t>๖.๒.๒ พยายามแก้ปัญหาและอุปสรรคในการทำงานให้สำเร็จ</t>
  </si>
  <si>
    <t>๖.๒.๓ ชื่นชมผลงานด้วยความภาคภูมิใจ</t>
  </si>
  <si>
    <t xml:space="preserve">๗.๑ ภาคภูมิใจในขนบธรรมเนียมประเพณี </t>
  </si>
  <si>
    <t xml:space="preserve">       อดทนเพื่อให้งานสำเร็จตามเป้าหมาย</t>
  </si>
  <si>
    <t xml:space="preserve">       ศิลปะวัฒนธรรมไทยและมีความกตัญญูกตเวที</t>
  </si>
  <si>
    <t>ข้อที่ ๗ รักความเป็นไทย</t>
  </si>
  <si>
    <t>๗.๑.๑ แต่งกายและมีมารยาทงดงามแบบไทย มีสัมมาคารวะ กตัญญูกตเวที</t>
  </si>
  <si>
    <t>๗.๑.๒ ร่วมกิจกรรมที่เกี่ยวข้องกับประเพณี ศิลปะและวัฒนธรรมไทย</t>
  </si>
  <si>
    <t xml:space="preserve">          ต่อผู้มีพระคุณ</t>
  </si>
  <si>
    <t xml:space="preserve">           และวัฒนธรรมไทย</t>
  </si>
  <si>
    <t>๗.๑.๓ ชักชวน แนะนำให้ผู้อื่นปฏิบัติตามขนบธรรมเนียมประเพณี ศิลปะ</t>
  </si>
  <si>
    <t>๗.๒ เห็นคุณค่าและใช้ภาษาไทยในการสื่อสาร</t>
  </si>
  <si>
    <t xml:space="preserve">       ได้อย่างถูกต้อง เหมาะสม</t>
  </si>
  <si>
    <t>๗.๒.๑ ใช้ภาษาไทยและเลขไทยในการสื่อสารได้อย่างถูกต้องเหมาะสม</t>
  </si>
  <si>
    <t>๗.๒.๒ ชักชวน แนะนำ ให้ผู้อื่นเห็นคุณค่าของการใช้ภาษาไทยที่ถูกต้อง</t>
  </si>
  <si>
    <t>๗.๓ อนุรักษ์ สืบทอดภูมิปัญญาไทย</t>
  </si>
  <si>
    <t>๗.๓.๑ นำภูมิปัญญาไทยมาใช้ให้เหมาะสมในวิถีชีวิต</t>
  </si>
  <si>
    <t>๗.๓.๒ ร่วมกิจกรรมที่เกี่ยวข้องกับภูมิปัญญาไทย</t>
  </si>
  <si>
    <t>๗.๓.๓ แนะนำ มีส่วนร่วมในการสืบทอดภูมิปัญญาไทย</t>
  </si>
  <si>
    <t>ข้อที่ ๘ มีจิตสาธารณะ</t>
  </si>
  <si>
    <t>๘.๑ ช่วยเหลือผู้อื่นด้วยความเต็มใจโดยไม่หวัง</t>
  </si>
  <si>
    <t xml:space="preserve">      ผลตอบแทน</t>
  </si>
  <si>
    <t>๘.๑.๑ ช่วยพ่อแม่ ผู้ปกครอง ครูทำงานด้วยความเต็มใจ</t>
  </si>
  <si>
    <t>๘.๑.๒ อาสาทำงานให้ผู้อื่นด้วยกำลังกาย กำลังใจ และกำลังสติปัญญา</t>
  </si>
  <si>
    <t xml:space="preserve">          โดยไม่หวังผลตอบแทน</t>
  </si>
  <si>
    <t>๘.๑.๓ แบ่งปันสิ่งของ ทรัพย์สินและอื่นๆ และช่วยแก้ปัญหาหรือสร้างความสุข</t>
  </si>
  <si>
    <t xml:space="preserve">          ให้กับผู้อื่น</t>
  </si>
  <si>
    <t>๘.๒ เข้าร่วมกิจกรรมที่เป็นประโยชน์ต่อโรงเรียน</t>
  </si>
  <si>
    <t xml:space="preserve">      ชุมชน และสังคม</t>
  </si>
  <si>
    <t>๘.๒.๑ ดูแล รักษาสาธารณสมบัติและสิ่งแวดล้อมด้วยความเต็มใจ</t>
  </si>
  <si>
    <t>๘.๒.๒ เข้าร่วมกิจกรรมที่เป็นประโยชน์ต่อโรงเรียน ชุมชนและสังคม</t>
  </si>
  <si>
    <t>๘.๒.๓ เข้าร่วมกิจกรรมเพื่อแก้ปัญหาหรือร่วมสร้างสิ่งที่ดีงามของส่วนรวม ตาม</t>
  </si>
  <si>
    <t xml:space="preserve">         สถานการณ์ที่เกิดขึ้นด้วยความกระตือรือร้น</t>
  </si>
  <si>
    <t>ขอบเขตการประเมินและตัวชี้วัดที่แสดงถึงความสามารถในการอ่าน คิดวิเคราะห์ และเขียน</t>
  </si>
  <si>
    <t>ชั้นประถมศึกษาปีที่ ๑-๓</t>
  </si>
  <si>
    <t>ขอบเขตการประเมิน</t>
  </si>
  <si>
    <t>และเขียนบรรยาย ถ่ายทอดประเด็นที่คิดด้วยภาษาที่ถูกต้องเหมาะสม เช่น อ่านสาระความรู้ที่นำเสนออย่างสนใจ นิยาย เรื่องสั้น</t>
  </si>
  <si>
    <t>นิทาน นิยายปรัมปรา</t>
  </si>
  <si>
    <t>ตัวชี้วัดความสามารถในการอ่าน คิดวิเคราะห์ และเขียน</t>
  </si>
  <si>
    <t xml:space="preserve">          การอ่านจากสื่อสิ่งพิมพ์ และ/หรือสื่อประเภทต่าง ๆ ที่ให้ความเพลิดเพลิน ความรู้ ประสบการณ์ และมีประเด็นให้คิด</t>
  </si>
  <si>
    <t>การประเมินการอ่าน คิดวิเคราะห์ และเขียน</t>
  </si>
  <si>
    <t>ชั้นประถมศึกษาปีที่ ๔-๖</t>
  </si>
  <si>
    <t xml:space="preserve">         การอ่านจากสื่อสิ่งพิมพ์ และ/หรือสื่อประเภทต่าง ๆ ที่ให้ข้อมูลสารสนเทศ ความรู้ ประสบการณ์ที่เอื้อให้ผู้อ่านนำไปคิดวิเคราะห์</t>
  </si>
  <si>
    <t>ชั้นมัธยมศึกษาปีที่ ๑-๓</t>
  </si>
  <si>
    <t xml:space="preserve">         การอ่านจากสื่อสิ่งพิมพ์และสื่ออิเล็กทรอนิกส์ที่ให้ข้อมูลสารสนเทศ ข้อคิด ความรู้เกี่ยวกับสังคมและสิ่งแวดล้อมที่เอื้อให้ผู้อ่าน</t>
  </si>
  <si>
    <t>นำไปคิดวิเคราะห์ วิจารณ์ สรุปแนวคิดคุณค่าที่ได้ นำไปประยุกต์ใช้ด้วยวิจารณญาณ และถ่ายทอดเป็นข้อเขียนเชิงสร้างสรรค์หรือรายงาน</t>
  </si>
  <si>
    <t xml:space="preserve">     ๑. สามารถอ่านและหาประสบการณ์จากสื่อที่หลากหลาย</t>
  </si>
  <si>
    <t xml:space="preserve">     ๒. สามารถจับประเด็นสำคัญ ข้อเท็จจริง ความคิดเห็นเรื่องที่อ่าน</t>
  </si>
  <si>
    <t xml:space="preserve">     ๓. สามารถเปรียบเทียบแง่มุมต่าง ๆ เช่น ข้อดี ข้อเสีย ประโยชน์ โทษ ความเหมาะสม ไม่เหมาะสม</t>
  </si>
  <si>
    <t xml:space="preserve">     ๔. สามารถแสดงความคิดเห็นต่อเรื่องที่อ่าน โดยมีเหตุผลประกอบ</t>
  </si>
  <si>
    <t xml:space="preserve">     ๕. สามารถถ่ายทอดความคิดเห็นความรู้สึกจากเรื่องที่อ่านโดยการเขียน</t>
  </si>
  <si>
    <t xml:space="preserve">     ๑. สามารถอ่านเพื่อหาข้อมูลสารสนเทศเสริมประสบการณ์จากสื่อประเภทต่าง ๆ</t>
  </si>
  <si>
    <t xml:space="preserve">     ๒. สามารถจับประเด็นสำคัญ เปรียบเทียบ เชื่อมโยงความเป็นเหตุเป็นผลจากเรื่องที่อ่าน</t>
  </si>
  <si>
    <t xml:space="preserve">     ๓. สามารถเชื่อมโยงความสัมพันธ์ของเรื่องราว เหตุการณ์ของเรื่องที่อ่าน</t>
  </si>
  <si>
    <t xml:space="preserve">     ๔. สามารถแสดงความคิดเห็นต่อเรื่องที่อ่านโดยมีเหตุผลสนับสนุน</t>
  </si>
  <si>
    <t xml:space="preserve">     ๕. สามารถถ่ายทอดความเข้าใจ ความคิดเห็น คุณค่าจากเรื่องที่อ่านโดยการเขียน</t>
  </si>
  <si>
    <t xml:space="preserve">         จากการอ่าน</t>
  </si>
  <si>
    <t xml:space="preserve">     ๑. สามารถคัดสรรสื่อที่ต้องการอ่านเพื่อหาข้อมูลสารสนเทศได้ตามวัตถุประสงค์ สามารถสร้างความเข้าใจและประยุกต์ใช้ความรู้</t>
  </si>
  <si>
    <t xml:space="preserve">     ๒. สามารถจับประเด็นสำคัญและประเด็นสนับสนุน โต้แย้ง</t>
  </si>
  <si>
    <t xml:space="preserve">     ๓. สามารถวิเคราะห์ วิจารณ์ ความสมเหตุสมผล ความน่าเชื่อถือ ลำดับความและความเป็นไปได้ของเรื่องที่อ่าน</t>
  </si>
  <si>
    <t xml:space="preserve">     ๔. สามารถสรุปคุณค่า แนวคิด แง่คิดที่ได้จากการอ่าน</t>
  </si>
  <si>
    <t xml:space="preserve">         เช่น ผังความคิด เป็นต้น</t>
  </si>
  <si>
    <t xml:space="preserve">     ๕. สามารถสรุป อภิปราย ขยายความ แสดงความคิดเห็น โต้แย้ง สนับสนุน โน้มน้าว โดยการเขียนสื่อสารในรูปแบบต่าง ๆ </t>
  </si>
  <si>
    <t>ด้วยภาษาที่ถูกต้องเหมาะสม เช่น อ่านหนังสือพิมพ์ วารสาร หนังสือเรียน บทความ สุนทรพจน์ คำแนะนำคำเตือน แผนภูมิ ตาราง แผนที่</t>
  </si>
  <si>
    <t>p</t>
  </si>
  <si>
    <t>เช่น อ่านหนังสือพิมพ์ วารสาร หนังสือเรียน บทความ สุนทรพจน์ คำแนะนำ คำเตือน</t>
  </si>
  <si>
    <t xml:space="preserve">แสดงความคิดเห็น ตัดสินใจ แก้ปัญหา และถ่ายทอดโดยการเขียนเป็นความเรียงเชิงสร้างสรรค์ด้วยถ้อยคำภาษาที่ถูกต้องชัดเจน </t>
  </si>
  <si>
    <t>มัธยมศึกษาตอนปลาย</t>
  </si>
  <si>
    <t>รองผู้อำนวยการ</t>
  </si>
  <si>
    <t>ผลการเรียน</t>
  </si>
  <si>
    <t>คะแนน 
100 คะแนน</t>
  </si>
  <si>
    <t>ข้อที่ 1</t>
  </si>
  <si>
    <t>ข้อที่ 2</t>
  </si>
  <si>
    <t>ข้อที่ 3</t>
  </si>
  <si>
    <t>ข้อที่ 4</t>
  </si>
  <si>
    <t>ข้อที่ 5</t>
  </si>
  <si>
    <t>ข้อที่ 6</t>
  </si>
  <si>
    <t>ข้อที่ 7</t>
  </si>
  <si>
    <t>ข้อที่ 8</t>
  </si>
  <si>
    <t>ผลประเมินการอ่าน คิดวิเคราะห์และเขียน</t>
  </si>
  <si>
    <t>คิดวิเคราะห์</t>
  </si>
  <si>
    <t>100 คะแนน</t>
  </si>
  <si>
    <t>ระดับ
ผลการเรียน</t>
  </si>
  <si>
    <t>ปก ปพ.5</t>
  </si>
  <si>
    <t>บันทึกเวลาเรียน</t>
  </si>
  <si>
    <t>ผลประเมินคุณลักษณะฯ รายข้อ</t>
  </si>
  <si>
    <t>ผลประเมินอ่านคิดวิเคราะห์ รายข้อ</t>
  </si>
  <si>
    <t>ตัวชี้วัดการประเมินคุณลักษณะฯ</t>
  </si>
  <si>
    <t>ตัวชี้วัดการประเมินการอ่านคิดวิเคราะห์ฯ</t>
  </si>
  <si>
    <t>กรุณาเลือก</t>
  </si>
  <si>
    <t>โปรแกรม แบบ ปพ.๕
หลักสูตรแกนกลางการศึกษาขั้นพื้นฐาน ๒๕๕๑</t>
  </si>
  <si>
    <t xml:space="preserve"> suphinan_si@hotmail.com</t>
  </si>
  <si>
    <t>หากมีข้อสงสัย หรือมีคำแนะนำ กรุณาติดต่อ  086-2516021 หรือที่</t>
  </si>
  <si>
    <t>ตัวชี้วัด/ผลการเรียนรู้</t>
  </si>
  <si>
    <t>คำอธิบายการใช้แบบบันทึกผลการเรียน</t>
  </si>
  <si>
    <t>พิมพ์เอกสาร ปพ.5</t>
  </si>
  <si>
    <t>เกี่ยวกับผู้ออกแบบและพัฒนาโปรแกรม</t>
  </si>
  <si>
    <t>ควรใช้ปุ่ม TAB หรือ ปุ่มลูกศร 4 ทิศทางบนแป้นพิมพ์ ในการเลื่อนไปช่องทางซ้าย ขวา หรือขึ้น-ลง</t>
  </si>
  <si>
    <t>ชื่อ</t>
  </si>
  <si>
    <t>นายสุภีร์  สีพาย</t>
  </si>
  <si>
    <t>การศึกษา</t>
  </si>
  <si>
    <t>มหาวิทยาลัยศรีนครินทรวิโรฒ มหาสารคาม</t>
  </si>
  <si>
    <t>ปี 2534</t>
  </si>
  <si>
    <t>ประสบการณ์ทำงาน</t>
  </si>
  <si>
    <t>อาจารย์ 1 ระดับ 3 โรงเรียนมะค่าสามัคคี อ.พิมาย จ.นครราชสีมา</t>
  </si>
  <si>
    <t>ผู้ช่วยอาจารย์ใหญ่โรงเรียนบ้านหนองเต่า  อ.แก้งสนามนาง  จ.นครราชสีมา</t>
  </si>
  <si>
    <t>ผู้ช่วยผู้อำนวยการโรงเรียนอนุบาลสุริยาอุทัยพิมาย  จ.นครราชสีมา</t>
  </si>
  <si>
    <t>ผู้อำนวยการโรงเรียนบ้านทับควาย  อ.พิมาย  จ.นครราชสีมา</t>
  </si>
  <si>
    <t>ปี 2540</t>
  </si>
  <si>
    <t>ปี 2544</t>
  </si>
  <si>
    <t>ปี 2549</t>
  </si>
  <si>
    <t>ปี 2552</t>
  </si>
  <si>
    <t>ระดับมัธยม</t>
  </si>
  <si>
    <t>ระดับปริญญา</t>
  </si>
  <si>
    <t>มัธยมศึกษาปีที่ 6 โรงเรียนพิบูลมังสาหาร  จังหวัดอุบลราชธานี</t>
  </si>
  <si>
    <t xml:space="preserve">การศึกษาบัณฑิต (กศ.บ.) วิชาเอกการประถมศึกษา (เกียรตินิยมอันดับ ๑) </t>
  </si>
  <si>
    <t>การศึกษามหาบัณฑิต (กศ.ม.) สาขาการบริหารการศึกษา  มหาวิทยาลัยมหาสารคาม</t>
  </si>
  <si>
    <t>ผลงาน</t>
  </si>
  <si>
    <t xml:space="preserve">ดาวน์โหลดได้ที่  </t>
  </si>
  <si>
    <t>1.แบบคำนวณ/ออกหนังสือรับรองการหักภาษี ณ ที่จ่ายของข้าราชการครู</t>
  </si>
  <si>
    <t>2.แบบรายงานการพัฒนาคุณภาพผู้เรียนระดับชั้นเรียน (รศ.1)</t>
  </si>
  <si>
    <t>3.โปรแกรมแบบ ปพ.5</t>
  </si>
  <si>
    <t>อีเมล์</t>
  </si>
  <si>
    <t>suphinan_si@hotmail.com</t>
  </si>
  <si>
    <t>การติดต่อ</t>
  </si>
  <si>
    <t>มือถือ   086-2516021</t>
  </si>
  <si>
    <t>คำชี้แจงเกี่ยวกับโปรแกรม แบบ ปพ.5</t>
  </si>
  <si>
    <t>สำหรับบันทึกเวลาเรียนของนักเรียนในแต่ละชั่วโมงตามตารางเรียน</t>
  </si>
  <si>
    <t xml:space="preserve">สำหรับกรอกข้อมูลนักเรียน ชื่อ-สกุล เลขประชาชน เลขประจำตัวนักเรียน </t>
  </si>
  <si>
    <t>1. Home--------</t>
  </si>
  <si>
    <t>สำหรับกรอกข้อมูลเกี่ยวกับสถานศึกษา รายละเอียดวิชา ครู ผู้บริหาร</t>
  </si>
  <si>
    <r>
      <t xml:space="preserve">สำหรับปริ้นทำปกแบบ ปพ.5 เพื่อเข้าเล่ม </t>
    </r>
    <r>
      <rPr>
        <sz val="16"/>
        <color rgb="FFFF0000"/>
        <rFont val="EucrosiaUPC"/>
        <family val="1"/>
      </rPr>
      <t>(ส่วนนี้ไม่ต้องกรอกข้อมูลใดๆ)</t>
    </r>
  </si>
  <si>
    <r>
      <t xml:space="preserve">คุณภาพระดับชั้นเรียน (แบบ รศ.1) </t>
    </r>
    <r>
      <rPr>
        <sz val="16"/>
        <color rgb="FFFF0000"/>
        <rFont val="EucrosiaUPC"/>
        <family val="1"/>
      </rPr>
      <t>(ส่วนนี้ไม่ต้องกรอกข้อมูลใดๆ)</t>
    </r>
  </si>
  <si>
    <t>ควรใช้ปุ่ม Tab หรือปุ่มลูกศร บนแป้นพิมพ์ในการเลื่อนไปช่องทางซ้าย ขวา ขึ้นหรือลง</t>
  </si>
  <si>
    <t>8. คุณลักษณะ-----</t>
  </si>
  <si>
    <t>9. คุณลักษณะรายข้อ------</t>
  </si>
  <si>
    <t>เอกสารอ้างอิง</t>
  </si>
  <si>
    <r>
      <t xml:space="preserve">กระทรวงศึกษาธิการ  </t>
    </r>
    <r>
      <rPr>
        <u/>
        <sz val="14"/>
        <rFont val="EucrosiaUPC"/>
        <family val="1"/>
      </rPr>
      <t>แนวทางการพัฒนา การวัดและประเมินคุณลักษณะอันพึงประสงค์ ตามหลักสูตรแกนกลางการศึกษาขั้นพื้นฐาน</t>
    </r>
    <r>
      <rPr>
        <sz val="14"/>
        <rFont val="EucrosiaUPC"/>
        <family val="1"/>
      </rPr>
      <t xml:space="preserve">  
               พิมพ์ครั้งที่ 3 พ.ศ.2553 สำนักวิชาการและมาตรฐานการศึกษา สำนักงานคณะกรรมการการศึกษาขั้นพื้นฐาน</t>
    </r>
  </si>
  <si>
    <r>
      <t xml:space="preserve">กระทรวงศึกษาธิการ  </t>
    </r>
    <r>
      <rPr>
        <u/>
        <sz val="12"/>
        <rFont val="EucrosiaUPC"/>
        <family val="1"/>
      </rPr>
      <t>แนวทางการพัฒนา การวัดและประเมินคุณลักษณะอันพึงประสงค์ ตามหลักสูตรแกนกลางการศึกษาขั้นพื้นฐาน</t>
    </r>
    <r>
      <rPr>
        <sz val="12"/>
        <rFont val="EucrosiaUPC"/>
        <family val="1"/>
      </rPr>
      <t xml:space="preserve">  พิมพ์ครั้งที่ 3 พ.ศ.2553 สำนักวิชาการและมาตรฐานการศึกษา สำนักงานคณะกรรมการการศึกษาขั้นพื้นฐาน</t>
    </r>
  </si>
  <si>
    <t>10. คิดวิเคราะห์---------</t>
  </si>
  <si>
    <t>สำหรับกรอกการประเมินการอ่าน คิดวิเคราะห์ และเขียน มี 5 ตัวชี้วัด</t>
  </si>
  <si>
    <t>11. คิดวิเคราะห์รายข้อ---------</t>
  </si>
  <si>
    <r>
      <rPr>
        <sz val="16"/>
        <color rgb="FFFF0000"/>
        <rFont val="EucrosiaUPC"/>
        <family val="1"/>
      </rPr>
      <t>(ส่วนนี้ไม่ต้องกรอกข้อมูลใดๆ)</t>
    </r>
    <r>
      <rPr>
        <sz val="16"/>
        <rFont val="EucrosiaUPC"/>
        <family val="1"/>
      </rPr>
      <t xml:space="preserve"> สำหรับเป็นรายงานผลประเมินคุณลักษณะฯเป็นรายข้อ</t>
    </r>
  </si>
  <si>
    <r>
      <rPr>
        <sz val="16"/>
        <color rgb="FFFF0000"/>
        <rFont val="EucrosiaUPC"/>
        <family val="1"/>
      </rPr>
      <t>(ส่วนนี้ไม่ต้องกรอกข้อมูลใดๆ)</t>
    </r>
    <r>
      <rPr>
        <sz val="16"/>
        <rFont val="EucrosiaUPC"/>
        <family val="1"/>
      </rPr>
      <t xml:space="preserve"> สำหรับเป็นรายงานผลประเมินคิดวิเคราะห์ฯเป็นรายข้อ</t>
    </r>
  </si>
  <si>
    <t>12. ตัวชี้วัด----------</t>
  </si>
  <si>
    <t>สำหรับพิมพ์รายละเอียดตัวชี้วัดของรายวิชา (อาจ copy มาวาง แล้วจัดรูปแบบให้สวยงาม)</t>
  </si>
  <si>
    <t>13. คำอธิบาย-------</t>
  </si>
  <si>
    <t>เป็นคำอธิบายการใช้แบบบันทึกผลการเรียนประจำรายวิชา ปพ.5</t>
  </si>
  <si>
    <t>14. ตัวชี้วัดคุณลักษณะ-------</t>
  </si>
  <si>
    <t>เป็นรายละเอียดตัวชี้วัดและพฤติกรรมบ่งชี้ของคุณลักษณะอันพึงประสงค์แต่ละข้อ</t>
  </si>
  <si>
    <t>15. ตัวชี้วัดการอ่าน-------</t>
  </si>
  <si>
    <t>เป็นรายละเอียดตัวชี้วัดความสามารถในการอ่าน คิดวิเคราะห์และเขียน</t>
  </si>
  <si>
    <t>16. aboutme------------</t>
  </si>
  <si>
    <t>การเลือกชีทงาน</t>
  </si>
  <si>
    <t>ผู้อำนวยการโรงเรียนบ้านหวายโนนโพธิ์  อ.พิมาย  จ.นครราชสีมา</t>
  </si>
  <si>
    <r>
      <t xml:space="preserve">กระทรวงศึกษาธิการ  </t>
    </r>
    <r>
      <rPr>
        <u/>
        <sz val="14"/>
        <rFont val="EucrosiaUPC"/>
        <family val="1"/>
      </rPr>
      <t>แนวปฏิบัติการวัดและประเมินผลการเรียนรู้ตามหลักสูตรแกนกลางการศึกษาขั้นพื้นฐาน พุทธศักราช 2551</t>
    </r>
    <r>
      <rPr>
        <sz val="14"/>
        <rFont val="EucrosiaUPC"/>
        <family val="1"/>
      </rPr>
      <t xml:space="preserve">  
               พิมพ์ครั้งที่ 2 พ.ศ.2553 สำนักวิชาการและมาตรฐานการศึกษา สำนักงานคณะกรรมการการศึกษาขั้นพื้นฐาน หน้า 40-49</t>
    </r>
  </si>
  <si>
    <t>คิดวิเคราะห์รายข้อ----สำหรับประมวลผลการประเมินการอ่าน คิดวิเคราะห์และเขียน (ไม่ต้องกรอกข้อมูลใดๆ ในชีทนี้) ให้กรอกในชีท "คิดวิเคราะห์" เท่านั้น</t>
  </si>
  <si>
    <t>บันทึกการประเมินการอ่าน คิดวิเคราะห์และเขียน ตามมาตรฐาน/ตัวชี้วัดที่สถานศึกษากำหนด  ในช่อง "คะแนนเต็ม" ให้กำหนดคะแนนตามที่สถานศึกษากำหนด</t>
  </si>
  <si>
    <t>คุณลักษณะรายข้อ----สำหรับประมวลผลการประเมินคุณลักษณะอันพึงประสงค์เป็นรายข้อ (ไม่ต้องกรอกข้อมูลใดๆ ในชีทนี้) ให้กรอกคะแนนประเมินในชีท "คุณลักษณะ" เท่านั้น</t>
  </si>
  <si>
    <r>
      <t xml:space="preserve">ชีท "คุณลักษณะ"-----ให้กรอกคะแนนประเมินคุณลักษณะตามตัวบ่งชี้ของแต่ละข้อ  ให้กำหนดค่าคะแนนเต็ม ในช่อง "คะแนนเต็ม" ของแต่ละข้อ </t>
    </r>
    <r>
      <rPr>
        <sz val="16"/>
        <color rgb="FFFFC000"/>
        <rFont val="EucrosiaUPC"/>
        <family val="1"/>
      </rPr>
      <t>(ช่องใดไม่ได้ใช้--ให้ปล่อยว่างไว้)</t>
    </r>
  </si>
  <si>
    <r>
      <t xml:space="preserve">ชีท "คะแนน1"----ให้บันทึกคะแนนประเมินผลตามตัวชี้วัด หรือคะแนนสอบแต่ละหน่วยการเรียน และคะแนนสอบปลายภาค ---ให้กำหนดค่าคะแนนเต็ม ในช่อง "คะแนนเต็ม" </t>
    </r>
    <r>
      <rPr>
        <sz val="16"/>
        <color rgb="FFFFC000"/>
        <rFont val="EucrosiaUPC"/>
        <family val="1"/>
      </rPr>
      <t xml:space="preserve"> ช่องใดไม่ได้ใช้---ให้ปล่อยว่างไว้</t>
    </r>
  </si>
  <si>
    <t xml:space="preserve">(หากต้องการใช้แบบรายงานการพัฒนาคุณภาพระดับชั้นเรียน (รศ.1) ดาวน์โหลดได้ที่ www.wainonpo.ob.tc) </t>
  </si>
  <si>
    <t>หรือที่ชีท Home เลือก</t>
  </si>
  <si>
    <t>ช่องเดือน---คลิ๊กเพื่อเลือกเดือน</t>
  </si>
  <si>
    <r>
      <t xml:space="preserve">ช่องวัน---ระบุตามวันที่สอน </t>
    </r>
    <r>
      <rPr>
        <sz val="16"/>
        <color theme="9" tint="-0.249977111117893"/>
        <rFont val="EucrosiaUPC"/>
        <family val="1"/>
      </rPr>
      <t>(แก้ไขได้)</t>
    </r>
  </si>
  <si>
    <t>ช่องวันที่---ระบุวันที่สอน</t>
  </si>
  <si>
    <t>ช่องชั่วโมงที่---ให้ระบุเฉพาะชั่วโมงที่สอน</t>
  </si>
  <si>
    <t>ของรายวิชานั้น เรียงตามลำดับ 1,2,3,4,…200 (จนถึงชั่วโมงสุดท้าย</t>
  </si>
  <si>
    <t>ให้เลือก "/ "</t>
  </si>
  <si>
    <t>ป่วย-----------</t>
  </si>
  <si>
    <t>ลา-------------</t>
  </si>
  <si>
    <t xml:space="preserve">มา------------- </t>
  </si>
  <si>
    <t>ขาด------</t>
  </si>
  <si>
    <t>ให้เลือก "ป "</t>
  </si>
  <si>
    <t>ให้เลือก "ล "</t>
  </si>
  <si>
    <t>ให้เลือก "ข "</t>
  </si>
  <si>
    <r>
      <t xml:space="preserve">สำหรับสรุปการมาเรียน----โปรแกรมประมวลผลให้ </t>
    </r>
    <r>
      <rPr>
        <sz val="14"/>
        <color theme="9" tint="-0.249977111117893"/>
        <rFont val="EucrosiaUPC"/>
        <family val="1"/>
      </rPr>
      <t>(ขอให้ตรวจสอบการกรอกข้อมูลที่ถูกต้อง)</t>
    </r>
  </si>
  <si>
    <t xml:space="preserve">การลงเวลาเรียนของนักเรียน---คลิ๊กเลือก สถานะการมาเรียน  </t>
  </si>
  <si>
    <t>โปรแกรม แบบ ปพ.5 (แบบบันทึกผลการเรียนประจำรายวิชา) จัดทำขึ้นโดยใช้โปรแกรม Office 2007 SP2</t>
  </si>
  <si>
    <t>ประกอบด้วย ชีทงาน  16 ชีทงาน ดังนี้</t>
  </si>
  <si>
    <t>หรือคลิ๊กเลือก Tab ชีทงาน (ข้างล่าง)ที่ต้องการ</t>
  </si>
  <si>
    <t xml:space="preserve">สามารถคลิ๊กที่ไอคอน ไปยังชีทงานต่างๆ </t>
  </si>
  <si>
    <t>โดยคลิ๊กที่ปุ่ม</t>
  </si>
  <si>
    <t>เพื่อเลือกชีทงานก่อนหน้า หรือชีทงานถัดไป</t>
  </si>
  <si>
    <t>ชีทงานทั้ง 16 ชีทงาน</t>
  </si>
  <si>
    <t>การเข้าเล่มเอกสาร ปพ.5</t>
  </si>
  <si>
    <t>ข้อเสนอแนะ</t>
  </si>
  <si>
    <t>โปรแกรม ปพ.5 นี้ เป็นการนำเสนอข้อมูลสารสนเทศเฉพาะรายวิชาเท่านั้น  หากสถานศึกษาต้องการจัดทำสารสนเทศ</t>
  </si>
  <si>
    <t>ระดับชั้นเรียน  ผู้ออกแบบและพัฒนาโปรแกรมได้จัดทำแบบรายงานการพัฒนาคุณภาพผู้เรียนระดับชั้นเรียน (รศ.1)</t>
  </si>
  <si>
    <t>เป็นไฟล์โปรแกรม Excel2007 สามารถดาวน์โหลดได้ที่เว็บ</t>
  </si>
  <si>
    <t>หรือที่</t>
  </si>
  <si>
    <t>การเรียนแก่นักเรียน และผู้ปกครองนักเรียนทราบ</t>
  </si>
  <si>
    <t xml:space="preserve">หากพบปัญหาในการใช้งาน หรือมีข้อเสนอแนะใดๆ กรุณาติดต่อ  086-2516021 หรือ  suphinan_si@hotmail.com </t>
  </si>
  <si>
    <t>อ่านก่อนทำ</t>
  </si>
  <si>
    <t>สัดส่วนคะแนนปลายภาค</t>
  </si>
  <si>
    <t>3. ระบุชื่อเดือน วัน และวันที่ ให้ชัดเจน ตามจำนวนชั่วโมงต่อสัปดาห์ของแต่ละรายวิชา</t>
  </si>
  <si>
    <t>1. เลขประจำตัว  ให้กรอกเลขประจำตัวนักเรียนเรียงจากน้อยไปมาก แยกชายหญิง โดยเรียงชายก่อน</t>
  </si>
  <si>
    <t>ถ้าสอนเกิน 1 ชั่วโมงในวันเดียวกัน ให้กรอกลำดับชั่วโมงไว้คนละช่อง และให้ระบุชื่อวันในช่อง "วัน"</t>
  </si>
  <si>
    <t>5. การบันทึกเวลาเรียน</t>
  </si>
  <si>
    <t>5.1 ผู้ที่มาเรียนให้ทำเครื่องหมาย / ในแต่ละช่อง  สำหรับผู้ที่ไม่มาเรียนให้ระบุสาเหตุของการไม่มาเรียน</t>
  </si>
  <si>
    <t>ในแต่ละช่อง  "ป"--ป่วย   "ล"---ลา   "ข"---ขาดเรียน  แล้วแต่กรณี</t>
  </si>
  <si>
    <t>5.2 ถ้านักเรียนย้าย หรือออกจากสถานศึกษาระหว่างปี ให้ทำเครื่องหมาย - หรือขีดเส้นตรง</t>
  </si>
  <si>
    <t>ด้วยหมึกสีแดงตั้งแต่วันออกถึงวันสุดท้ายที่พักการเรียนหรือสิ้นภาคเรียน แล้วแต่กรณี</t>
  </si>
  <si>
    <t>แล้วระบุสาเหตุที่ออกกำกับไว้ด้วย เช่น พักการเรียน  ย้ายไปศึกษาต่อที่อื่น เป็นต้น</t>
  </si>
  <si>
    <t xml:space="preserve">4. ช่องชั่วโมงที่---ให้ระบุลำดับชั่วโมงที่สอนของรายวิชา ตั้งแต่ชั่วโมงที่ 1 จนถึงชั่วโมงสุดท้ายตามที่กำหนด  </t>
  </si>
  <si>
    <t>การบันทึกผลการเรียน</t>
  </si>
  <si>
    <t xml:space="preserve"> -</t>
  </si>
  <si>
    <t>6. การบันทึกผลการเรียน มี  3 ลักษณะ คือ</t>
  </si>
  <si>
    <t>7. ให้บันทึกผลการเรียนตามตัวชี้วัดระหว่างเรียนของแต่ละภาคเรียน และคะแนนสอบปลายภาคเรียน</t>
  </si>
  <si>
    <t xml:space="preserve">ตามสัดส่วนคะแนนระหว่างเรียน : ปลายภาค ที่สถานศึกษากำหนด เช่น 70:30 หรือ 80:20 เป็นต้น </t>
  </si>
  <si>
    <t>7.1 ในช่อง "ข้อที่"  ให้ระบุเลขข้อที่ของตัวชี้วัด หรือเลขที่หน่วยการเรียนที่ทำการวัดและประเมิน</t>
  </si>
  <si>
    <t>7.2 ในช่อง "คะแนนเต็ม"  ให้กำหนดค่าคะแนนเต็มของตัวชี้วัดหรือหน่วยการเรียนที่วัดและประเมินผล</t>
  </si>
  <si>
    <t>ความหมาย</t>
  </si>
  <si>
    <t>ช่วงคะแนนเป็นร้อยละ</t>
  </si>
  <si>
    <t>ดีเยี่ยม</t>
  </si>
  <si>
    <t>ดีมาก</t>
  </si>
  <si>
    <t>ดี</t>
  </si>
  <si>
    <t>ค่อนข้างดี</t>
  </si>
  <si>
    <t>ปานกลาง</t>
  </si>
  <si>
    <t>พอใช้</t>
  </si>
  <si>
    <t>ผ่านเกณฑ์ขั้นต่ำ</t>
  </si>
  <si>
    <t>ต่ำกว่าเกณฑ์</t>
  </si>
  <si>
    <t>9. สัดส่วนคะแนนรายวิชาในแต่ละกลุ่มสาระการเรียนรู้  คะแนนระหว่างเรียน : คะแนนวัดผลปลายภาค</t>
  </si>
  <si>
    <t>คะแนนระหว่างเรียน : คะแนนวัดผลปลายภาค</t>
  </si>
  <si>
    <t>10.1 ให้บันทึกผลการประเมินตามตัวบ่งชี้ของแต่ละข้อ  กำหนดค่าคะแนนเต็ม ลงในช่อง "คะแนนเต็ม"</t>
  </si>
  <si>
    <t>รวมคะแนน แล้วสรุปผลการประเมิน ตามเกณฑ์การตัดสินเป็น 4 ระดับ ซึ่งมีความหมาย</t>
  </si>
  <si>
    <t>และช่วงคะแนนเป็นร้อยละ ดังนี้</t>
  </si>
  <si>
    <t>ระดับผลการประเมิน</t>
  </si>
  <si>
    <t>ผ่าน</t>
  </si>
  <si>
    <t>ไม่ผ่าน</t>
  </si>
  <si>
    <t>10.การบันทึกผลการประเมิน</t>
  </si>
  <si>
    <t>8.1 ระดับผลการเรียนรายวิชา  ใช้ระบบตัวเลข  8 ระดับ มีความหมายและช่วงคะแนนเป็นร้อยละ ดังนี้</t>
  </si>
  <si>
    <t xml:space="preserve">8. ระดับผลการเรียนรายวิชา </t>
  </si>
  <si>
    <r>
      <t xml:space="preserve">10.2 สรุปจำนวนนักเรียนที่ได้ผลการประเมินแต่ละระดับ บันทึกในช่องสรุปผลการประเมิน </t>
    </r>
    <r>
      <rPr>
        <sz val="12"/>
        <rFont val="EucrosiaUPC"/>
        <family val="1"/>
      </rPr>
      <t>(หน้าปก ปพ.5)</t>
    </r>
  </si>
  <si>
    <r>
      <t xml:space="preserve">8.2 สรุปจำนวนนักเรียนที่ได้ผลการเรียนแต่ละระดับ บันทึกในช่องสรุปผลการประเมิน </t>
    </r>
    <r>
      <rPr>
        <sz val="14"/>
        <rFont val="EucrosiaUPC"/>
        <family val="1"/>
      </rPr>
      <t>(หน้าปก ปพ.5)</t>
    </r>
  </si>
  <si>
    <t>การวัดผลปลายภาค</t>
  </si>
  <si>
    <t>สำหรับครูผู้สอนส่งผลการประเมินให้ครูที่ปรึกษา กรอกข้อมูลรายงานคุณภาพระดับชั้นเรียน (รศ.1)</t>
  </si>
  <si>
    <t>2. สัปดาห์ที่ ----ให้ระบุเลขลำดับสัปดาห์ที่เริ่มสอนตั้งแต่สัปดาห์ที่ 1-20 ของแต่ละภาคเรียน</t>
  </si>
  <si>
    <t>จำนวนชั่วโมงเรียนต่อภาคเรียนไว้ในหลักสูตรสถานศึกษา โดยกรอกช่องละ 1 ชั่วโมง</t>
  </si>
  <si>
    <t>เช่น 1,2,3,4,5,….119,120 (สำหรับรายวิชาที่กำหนดเรียน 3 ชั่วโมงต่อสัปดาห์)</t>
  </si>
  <si>
    <t xml:space="preserve">5.3 สรุปการมาเรียนของนักเรียนแต่ละคน ในช่อง "มาเรียน"  "ป่วย"  "ลา"  "ขาด" เมื่อสิ้นภาคเรียน </t>
  </si>
  <si>
    <t>5.4 ให้รวมจำนวนชั่วโมงที่สอนตลอดภาคเรียน ในช่อง "เวลาเรียนเต็ม" และคำนวณร้อยละที่มาเรียน</t>
  </si>
  <si>
    <t>ของแต่ละคน ลงในช่อง "ร้อยละที่มาเรียน" หากเวลาเรียนไม่ถึงร้อยละ 80 ของรายวิชานั้น</t>
  </si>
  <si>
    <t>ให้บันทึกด้วยหมึกสีแดง</t>
  </si>
  <si>
    <t>6.1 การวัดผลระหว่างเรียน สำหรับบันทึกคะแนนวัดผลตามตัวชีวัดรายข้อ และคะแนนสอบกลางภาค</t>
  </si>
  <si>
    <t>6.2 การวัดปลายภาคเรียน  สำหรับบันทึกคะแนนสอบปลายภาคเรียน</t>
  </si>
  <si>
    <t>6.3 การตัดสินผลการเรียน โดยนำคะแนนระหว่างเรียนและคะแนนปลายภาคมารวมเพื่อตัดสินผล</t>
  </si>
  <si>
    <t>7.3 สรุปรวมคะแนนวัดผลระหว่างเรียนและคะแนนสอบปลายภาค เพื่อตัดสินผลการเรียน</t>
  </si>
  <si>
    <t>สำหรับกรอกคะแนนวัดผลตามตัวชี้วัดระหว่างเรียน คะแนนสอบปลายภาคเรียน</t>
  </si>
  <si>
    <t>บันทึกคะแนน</t>
  </si>
  <si>
    <t>การประเมินคุณลักษณะอันพึงประสงค์ และการประเมินการอ่าน คิดวิเคราะห์ เขียน</t>
  </si>
  <si>
    <t>สัดส่วนคะแนนระหว่างเรียน :</t>
  </si>
  <si>
    <t>ชื่อครูผู้สอน</t>
  </si>
  <si>
    <t>ชื่อหัวหน้ากลุ่มสาระ</t>
  </si>
  <si>
    <t>ชื่อหัวหน้างานวัดผล</t>
  </si>
  <si>
    <t>ชื่อหัวหน้าวิชาการ</t>
  </si>
  <si>
    <t>ชื่อผู้บริหาร</t>
  </si>
  <si>
    <t>ปพ.๕</t>
  </si>
  <si>
    <t>ทำความเข้าใจ</t>
  </si>
  <si>
    <t>พิมพ์รายงาน</t>
  </si>
  <si>
    <t>รายชื่อนักเรียน</t>
  </si>
  <si>
    <t xml:space="preserve">เพื่อช่วยในการจัดทำรายงานข้อมูลสารสนเทศให้เป็นระบบ ถูกต้อง รวดเร็ว และใช้เป็นเอกสารหลักฐานการศึกษา </t>
  </si>
  <si>
    <t>2. อ่านก่อนทำ------</t>
  </si>
  <si>
    <t>เป็นคำชี้แจงเกี่ยวกับการใช้โปรแกรม แบบ ปพ.5</t>
  </si>
  <si>
    <t>3. นักเรียน--------</t>
  </si>
  <si>
    <t>4. รายงาน1-----</t>
  </si>
  <si>
    <t>สำหรับครูผู้สอนส่งผลการประเมินให้ครูที่ปรึกษา เพื่อนำไปกรอกในรายงานการพัฒนา</t>
  </si>
  <si>
    <t>5. ปก-----------</t>
  </si>
  <si>
    <t>6. เวลาเรียน--------</t>
  </si>
  <si>
    <r>
      <t xml:space="preserve">ของรายวิชาในภาคเรียนนั้น) </t>
    </r>
    <r>
      <rPr>
        <u/>
        <sz val="16"/>
        <color rgb="FFFF0000"/>
        <rFont val="EucrosiaUPC"/>
        <family val="1"/>
      </rPr>
      <t>ช่องใดไม่ได้ใช้  ให้ปล่อยว่างไว้</t>
    </r>
  </si>
  <si>
    <t>7. คะแนน1------</t>
  </si>
  <si>
    <t>สำหรับกรอกคะแนนประเมินคุณลักษณะอันพึงประสงค์ จำนวน 8 ข้อ  18 ตัวบ่งชี้</t>
  </si>
  <si>
    <t>เป็นข้อมูลเกี่ยวกับผู้ออกแบบและพัฒนาโปรแกรม</t>
  </si>
  <si>
    <t>ให้ปริ้นเอกสารตามชีทงานข้างล่างโดยใช้กระดาษ เอ4 เพื่อเข้าเล่มเอกสาร ปพ.5</t>
  </si>
  <si>
    <t>หรือสถานศึกษาพิจารณากำหนดตามความเหมาะสม</t>
  </si>
  <si>
    <t>เพื่อให้ครูที่ปรึกษาจัดทำรายงานคุณภาพระดับห้องเรียน และจัดทำแบบรายงานประจำตัวนักเรียน (ปพ.6) แจ้งผล</t>
  </si>
  <si>
    <t>ปก ปพ.5  (1 แผ่น)</t>
  </si>
  <si>
    <t>บันทึกเวลาเรียน  (4 แผ่น)</t>
  </si>
  <si>
    <t>บันทึกคะแนน  (3 แผ่น)</t>
  </si>
  <si>
    <t>ผลประเมินคุณลักษณะฯ รายข้อ  (4 แผ่น)</t>
  </si>
  <si>
    <t>ผลประเมินอ่านคิดวิเคราะห์ รายข้อ  (2 แผ่น)</t>
  </si>
  <si>
    <t>ตัวชี้วัด/ผลการเรียนรู้  (3 แผ่น)</t>
  </si>
  <si>
    <t>คำอธิบายการใช้แบบบันทึกผลการเรียน  (2 แผ่น)</t>
  </si>
  <si>
    <t>ปกหลัง (1 แผ่น)  รวมใช้กระดาษ  20 แผ่น</t>
  </si>
  <si>
    <t>กิจกรรมพัฒนาผู้เรียน</t>
  </si>
  <si>
    <t>ดูรายละเอียดเพิ่มเติมที่</t>
  </si>
  <si>
    <t>มัธยมศึกษาปีที่ 4</t>
  </si>
  <si>
    <t>มัธยมศึกษาปีที่ 5</t>
  </si>
  <si>
    <t>มัธยมศึกษาปีที่ 6</t>
  </si>
  <si>
    <t>100คะแนน</t>
  </si>
  <si>
    <t>แบบบันทึกผลการเรียนประจำรายวิชา</t>
  </si>
  <si>
    <t>ปพ.5-2554 ม.1 ภาษาไทย</t>
  </si>
  <si>
    <t>ปพ.5-2554 ม.1 คณิตศาสตร์</t>
  </si>
  <si>
    <t xml:space="preserve">ใช้บันทึกข้อมูลเป็นรายวิชา ควรตั้งชื่อไฟล์ใหม่ให้สอดคล้องกับวิชา ระดับชั้นที่สอน และปีการศึกษา   เช่น </t>
  </si>
  <si>
    <t>ปพ.5-2554 ม.3 ภาษาไทย</t>
  </si>
  <si>
    <t>ปพ.5-2554 ม.3 คณิตศาสตร์</t>
  </si>
  <si>
    <t>ปพ.5-2554 ม.1 ภาษาอังกฤษ</t>
  </si>
  <si>
    <t>ปพ.5-2554 ม.3 วิทยาศาสตร์</t>
  </si>
  <si>
    <t>กำหนดเกณฑ์การประเมินผล</t>
  </si>
  <si>
    <t>1.สัดส่วนคะแนนระหว่างเรียน : คะแนนปลายภาค</t>
  </si>
  <si>
    <t xml:space="preserve">3.เกณฑ์การประเมินคุณลักษณะอันพึงประสงค์ </t>
  </si>
  <si>
    <t>2.เกณฑ์ระดับผลการเรียน</t>
  </si>
  <si>
    <t>0</t>
  </si>
  <si>
    <t>1</t>
  </si>
  <si>
    <t>4.เกณฑ์การประเมินการอ่าน คิดวิเคราะห์ เขียน</t>
  </si>
  <si>
    <t>1.5</t>
  </si>
  <si>
    <t>2</t>
  </si>
  <si>
    <t>2.5</t>
  </si>
  <si>
    <t>3</t>
  </si>
  <si>
    <t>3.5</t>
  </si>
  <si>
    <t>4</t>
  </si>
  <si>
    <t>การกำหนดเกณฑ์ระดับผลการเรียน (ทั้งรายวิชาต่างๆ และกิจกรรมผู้เรียน)</t>
  </si>
  <si>
    <r>
      <t xml:space="preserve"> ---ช่วงคะแนนเป็นร้อยละ  </t>
    </r>
    <r>
      <rPr>
        <sz val="16"/>
        <color rgb="FFFFFF00"/>
        <rFont val="EucrosiaUPC"/>
        <family val="1"/>
      </rPr>
      <t>ให้กรอกตัวเลข</t>
    </r>
    <r>
      <rPr>
        <sz val="16"/>
        <color theme="8" tint="0.79998168889431442"/>
        <rFont val="EucrosiaUPC"/>
        <family val="1"/>
      </rPr>
      <t>ของช่วงคะแนนตามที่สถานศึกษากำหนด (จากค่าคะแนนน้อยไปหาค่าคะแนนมาก)</t>
    </r>
  </si>
  <si>
    <r>
      <t xml:space="preserve"> ---ระดับผลการเรียน  (</t>
    </r>
    <r>
      <rPr>
        <sz val="16"/>
        <color theme="5" tint="0.59999389629810485"/>
        <rFont val="EucrosiaUPC"/>
        <family val="1"/>
      </rPr>
      <t>ปพ.5 สำหรับรายวิชาต่างๆ</t>
    </r>
    <r>
      <rPr>
        <sz val="16"/>
        <color theme="8" tint="0.79998168889431442"/>
        <rFont val="EucrosiaUPC"/>
        <family val="1"/>
      </rPr>
      <t xml:space="preserve">) </t>
    </r>
    <r>
      <rPr>
        <sz val="16"/>
        <color rgb="FFFFFF00"/>
        <rFont val="EucrosiaUPC"/>
        <family val="1"/>
      </rPr>
      <t>ให้กรอกตัวเลข</t>
    </r>
    <r>
      <rPr>
        <sz val="16"/>
        <color theme="8" tint="0.79998168889431442"/>
        <rFont val="EucrosiaUPC"/>
        <family val="1"/>
      </rPr>
      <t xml:space="preserve">ของระดับผลการเรียนตามที่สถานศึกษากำหนด  </t>
    </r>
    <r>
      <rPr>
        <sz val="16"/>
        <color theme="9" tint="0.39997558519241921"/>
        <rFont val="EucrosiaUPC"/>
        <family val="1"/>
      </rPr>
      <t>(กำหนดได้ไม่เกิน  8 ระดับ)</t>
    </r>
  </si>
  <si>
    <t>การกำหนดเกณฑ์ระดับผลการประเมินคุณลักษณะอันพึงประสงค์ และการอ่าน คิดวิเคราะห์ เขียน</t>
  </si>
  <si>
    <t>ครู</t>
  </si>
  <si>
    <t>ครูชำนาญการ</t>
  </si>
  <si>
    <t>ครูชำนาญการพิเศษ</t>
  </si>
  <si>
    <t>ครูเชี่ยวชาญ</t>
  </si>
  <si>
    <t>ครูเชี่ยวชาญพิเศษ</t>
  </si>
  <si>
    <t>พนักงานราชการ</t>
  </si>
  <si>
    <t>ครูอัตราจ้าง</t>
  </si>
  <si>
    <t>ครูผู้ช่วย</t>
  </si>
  <si>
    <t>นักศึกษาฝึกประสบการณ์ฯ</t>
  </si>
  <si>
    <t>กำหนดเกณฑ์คะแนน</t>
  </si>
  <si>
    <t>บันทึกเสนอรายงานผล</t>
  </si>
  <si>
    <t>แผนภูมิแสดงผลสัมฤทธิ์</t>
  </si>
  <si>
    <t>แบบสรุปผลการประเมิน</t>
  </si>
  <si>
    <r>
      <t xml:space="preserve"> ---ความหมาย  </t>
    </r>
    <r>
      <rPr>
        <sz val="16"/>
        <color rgb="FFFFFF00"/>
        <rFont val="EucrosiaUPC"/>
        <family val="1"/>
      </rPr>
      <t>ให้กรอกข้อความ</t>
    </r>
    <r>
      <rPr>
        <sz val="16"/>
        <color theme="8" tint="0.79998168889431442"/>
        <rFont val="EucrosiaUPC"/>
        <family val="1"/>
      </rPr>
      <t>ความหมายของระดับผลการเรียนตามสถานศึกษากำหนด</t>
    </r>
  </si>
  <si>
    <r>
      <t xml:space="preserve">                            (</t>
    </r>
    <r>
      <rPr>
        <sz val="16"/>
        <color theme="5" tint="0.59999389629810485"/>
        <rFont val="EucrosiaUPC"/>
        <family val="1"/>
      </rPr>
      <t>ปพ.5 สำหรับกิจกรรมพัฒนาผู้เรียน</t>
    </r>
    <r>
      <rPr>
        <sz val="16"/>
        <color theme="8" tint="0.79998168889431442"/>
        <rFont val="EucrosiaUPC"/>
        <family val="1"/>
      </rPr>
      <t xml:space="preserve">) </t>
    </r>
    <r>
      <rPr>
        <sz val="16"/>
        <color rgb="FFFFFF00"/>
        <rFont val="EucrosiaUPC"/>
        <family val="1"/>
      </rPr>
      <t>ให้กรอกข้อความ</t>
    </r>
    <r>
      <rPr>
        <sz val="16"/>
        <color theme="8" tint="0.79998168889431442"/>
        <rFont val="EucrosiaUPC"/>
        <family val="1"/>
      </rPr>
      <t xml:space="preserve">ของระดับผลการประเมินในช่องระดับผลการเรียนเป็น </t>
    </r>
    <r>
      <rPr>
        <sz val="16"/>
        <color rgb="FFFFFF00"/>
        <rFont val="EucrosiaUPC"/>
        <family val="1"/>
      </rPr>
      <t>ผ่าน</t>
    </r>
    <r>
      <rPr>
        <sz val="16"/>
        <color theme="8" tint="0.79998168889431442"/>
        <rFont val="EucrosiaUPC"/>
        <family val="1"/>
      </rPr>
      <t xml:space="preserve"> และ </t>
    </r>
    <r>
      <rPr>
        <sz val="16"/>
        <color rgb="FFFFFF00"/>
        <rFont val="EucrosiaUPC"/>
        <family val="1"/>
      </rPr>
      <t>ไม่ผ่าน</t>
    </r>
    <r>
      <rPr>
        <sz val="16"/>
        <color theme="8" tint="0.79998168889431442"/>
        <rFont val="EucrosiaUPC"/>
        <family val="1"/>
      </rPr>
      <t xml:space="preserve"> เท่านั้น</t>
    </r>
  </si>
  <si>
    <r>
      <t xml:space="preserve"> ---ความหมาย  </t>
    </r>
    <r>
      <rPr>
        <sz val="16"/>
        <color rgb="FFFFFF00"/>
        <rFont val="EucrosiaUPC"/>
        <family val="1"/>
      </rPr>
      <t>ให้กรอกข้อความ</t>
    </r>
    <r>
      <rPr>
        <sz val="16"/>
        <color theme="8" tint="0.79998168889431442"/>
        <rFont val="EucrosiaUPC"/>
        <family val="1"/>
      </rPr>
      <t>ความหมายของระดับผลการประเมินตามที่สถานศึกษากำหนด</t>
    </r>
  </si>
  <si>
    <r>
      <t xml:space="preserve"> ---ระดับผลการประเมิน   </t>
    </r>
    <r>
      <rPr>
        <sz val="16"/>
        <color rgb="FFFFFF00"/>
        <rFont val="EucrosiaUPC"/>
        <family val="1"/>
      </rPr>
      <t>เป็นตัวเลข</t>
    </r>
    <r>
      <rPr>
        <sz val="16"/>
        <color theme="8" tint="0.79998168889431442"/>
        <rFont val="EucrosiaUPC"/>
        <family val="1"/>
      </rPr>
      <t xml:space="preserve">ของระดับผลการประเมินตามเกณฑ์ 4 ระดับ คือ 0  1  2 และ 3 </t>
    </r>
  </si>
  <si>
    <t>(สถานศึกษากำหนดช่วงคะแนนเป็นร้อยละตามเกณฑ์สถานศึกษากำหนด)</t>
  </si>
  <si>
    <t>ส่วนราชการ</t>
  </si>
  <si>
    <t>ที่</t>
  </si>
  <si>
    <t>เรื่อง</t>
  </si>
  <si>
    <t>การประเมินการอ่าน คิดวิเคราะห์และเขียน เสร็จสิ้นแล้ว  ข้าพเจ้าจึงรายงานผลการจัดการเรียนรู้ดังเอกสารแบบบันทึก</t>
  </si>
  <si>
    <t>จึงเรียนมาเพื่อโปรดพิจารณา</t>
  </si>
  <si>
    <t>จำนวนนักเรียนจำแนกตามระดับผลการเรียน</t>
  </si>
  <si>
    <t>ผลการประเมินคุณลักษณะอันพึงประสงค์/การอ่านคิดวิเคราะห์และเขียน</t>
  </si>
  <si>
    <t>0 (ไม่ผ่าน)</t>
  </si>
  <si>
    <t>1 (ผ่าน)</t>
  </si>
  <si>
    <t>2 (ดี)</t>
  </si>
  <si>
    <t>3 (ดีเยี่ยม)</t>
  </si>
  <si>
    <t>คุณลักษณะอันพึงประสงค์</t>
  </si>
  <si>
    <t>อ่านคิดวิเคราะห์และเขียน</t>
  </si>
  <si>
    <t>คะแนนเฉลี่ย</t>
  </si>
  <si>
    <t>คะแนนเฉลี่ยร้อยละ</t>
  </si>
  <si>
    <t>ร้อยละเฉลี่ยระหว่างเรียน</t>
  </si>
  <si>
    <t>ร้อยละเฉลี่ยปลายภาค</t>
  </si>
  <si>
    <t>คะแนนเฉลี่ยร้อยละระหว่างเรียน สอบปลายภาค และคะแนนเฉลี่ยร้อยละ</t>
  </si>
  <si>
    <t>ชื่อครูที่ปรึกษา</t>
  </si>
  <si>
    <t>ระหว่างเรียน</t>
  </si>
  <si>
    <t>สอบปลายภาค</t>
  </si>
  <si>
    <t>ม.ค./ก.พ.</t>
  </si>
  <si>
    <t>ก.พ./มี.ค.</t>
  </si>
  <si>
    <t>มี.ค./เม.ย.</t>
  </si>
  <si>
    <t>เม.ย./พ.ค.</t>
  </si>
  <si>
    <t>พ.ค./มิ.ย.</t>
  </si>
  <si>
    <t>มิ.ย./ก.ค.</t>
  </si>
  <si>
    <t>ก.ค./ส.ค.</t>
  </si>
  <si>
    <t>ส.ค./ก.ย.</t>
  </si>
  <si>
    <t>ก.ย./ต.ค.</t>
  </si>
  <si>
    <t>ต.ค./พ.ย.</t>
  </si>
  <si>
    <t>พ.ย./ธ.ค.</t>
  </si>
  <si>
    <t>ธ.ค./ม.ค.</t>
  </si>
  <si>
    <t>ผลการเรียนประจำรายวิชา (ปพ.5) แบบรายงานประกาศผลการประเมิน และแผนภูมิแสดงผลสัมฤทธิ์ทางการเรียน</t>
  </si>
  <si>
    <t>ที่แนบมาพร้อมนี้ เพื่อโปรดพิจารณาอนุมัติผลการเรียนต่อไป</t>
  </si>
  <si>
    <t>จำนวนนักเรียน เมื่อต้นปีการศึกษา</t>
  </si>
  <si>
    <t>จำนวนนักเรียน ออกระหว่างปี</t>
  </si>
  <si>
    <t>จำนวนนักเรียน เมื่อสิ้นปีการศึกษา</t>
  </si>
  <si>
    <t>คน</t>
  </si>
  <si>
    <t>นักเรียน ต้นปีการศึกษา</t>
  </si>
  <si>
    <t>นักเรียน ออกระหว่างปี</t>
  </si>
  <si>
    <t>นักเรียน สิ้นปีการศึกษา</t>
  </si>
  <si>
    <t>ออก</t>
  </si>
  <si>
    <t>ผ</t>
  </si>
  <si>
    <t>มผ</t>
  </si>
  <si>
    <t>มก</t>
  </si>
  <si>
    <t>http://www.facebook.com/madoodadi</t>
  </si>
  <si>
    <t>http://madoodadi.wordpress.com/</t>
  </si>
  <si>
    <t>http://www.kroobannok.com/suphi</t>
  </si>
  <si>
    <t>สถานศึกษาสามารถ</t>
  </si>
  <si>
    <t>ปรับเปลี่ยนช่วงคะแนน</t>
  </si>
  <si>
    <t>ให้เป็นตามที่สถานศึกษากำหนดได้</t>
  </si>
  <si>
    <t>วัดประเมินเป็นรายตัวชี้วัด</t>
  </si>
  <si>
    <t>วัดประเมินเป็นหน่วยการเรียนรู้</t>
  </si>
  <si>
    <r>
      <t xml:space="preserve">แบบรายงานการพัฒนาคุณภาพผู้เรียน ระดับชั้นเรียน (รศ.1+ปพ.6)  
สามารถดาวน์โหลดได้ที่เว็บไซต์  </t>
    </r>
    <r>
      <rPr>
        <sz val="18"/>
        <color theme="0"/>
        <rFont val="EucrosiaUPC"/>
        <family val="1"/>
      </rPr>
      <t>http://madoodadi.wordpress.com/</t>
    </r>
    <r>
      <rPr>
        <sz val="16"/>
        <color theme="0"/>
        <rFont val="EucrosiaUPC"/>
        <family val="1"/>
      </rPr>
      <t xml:space="preserve"> </t>
    </r>
  </si>
  <si>
    <t>บัดนี้ ข้าพเจ้าได้จัดการเรียนรู้รายวิชาดังกล่าวเป็นไปตามกระบวนการซึ่งสอดคล้องกับหลักสูตรสถานศึกษา</t>
  </si>
  <si>
    <t>และหลักสูตรแกนกลางการศึกษาขั้นพื้นฐาน การวัดประเมินผลการเรียนรู้ตามตัวชี้วัด การประเมินคุณลักษณะอันพึงประสงค์</t>
  </si>
  <si>
    <t>ขอขอบคุณ</t>
  </si>
  <si>
    <t>ที่ร่วมใช้ ปพ.5อิเลคทรอนิกส์</t>
  </si>
  <si>
    <t>5.เกณฑ์การประเมินกิจกรรมพัฒนาผู้เรียน</t>
  </si>
  <si>
    <r>
      <t xml:space="preserve">ให้ตรงตามที่เป็นจริง </t>
    </r>
    <r>
      <rPr>
        <sz val="16"/>
        <color rgb="FFC00000"/>
        <rFont val="EucrosiaUPC"/>
        <family val="1"/>
      </rPr>
      <t>(ช่องใดไม่ใช้  ให้เว้นว่างไว้)</t>
    </r>
  </si>
  <si>
    <r>
      <t xml:space="preserve">ลงในแต่ละช่อง  </t>
    </r>
    <r>
      <rPr>
        <sz val="16"/>
        <color rgb="FFFF0000"/>
        <rFont val="EucrosiaUPC"/>
        <family val="1"/>
      </rPr>
      <t>(ช่องใดไม่ใช้  ให้เว้นว่างไว้)</t>
    </r>
  </si>
  <si>
    <t>แบบ ปพ.๕ อิเลคทรอนิกส์
หลักสูตรแกนกลางการศึกษาขั้นพื้นฐาน ๒๕๕๑</t>
  </si>
  <si>
    <t>สัดส่วนคะแนน ระหว่างเรียน</t>
  </si>
  <si>
    <t>สัดส่วนคะแนน กลางภาค</t>
  </si>
  <si>
    <t>สัดส่วนคะแนน ปลายภาค</t>
  </si>
  <si>
    <t>คะแนนวัดผลกลางภาค</t>
  </si>
  <si>
    <r>
      <t>ระดับมัธยมศึกษา:</t>
    </r>
    <r>
      <rPr>
        <b/>
        <sz val="16"/>
        <color theme="7" tint="-0.499984740745262"/>
        <rFont val="EucrosiaUPC"/>
        <family val="1"/>
      </rPr>
      <t>วิชาพื้นฐาน/เพิ่มเติม/กิจกรรม</t>
    </r>
  </si>
  <si>
    <r>
      <t xml:space="preserve">    **ขอความกรุณา</t>
    </r>
    <r>
      <rPr>
        <u/>
        <sz val="16"/>
        <color theme="5" tint="-0.499984740745262"/>
        <rFont val="EucrosiaUPC"/>
        <family val="1"/>
      </rPr>
      <t>อย่าเปลี่ยนชื่อชีทงาน</t>
    </r>
    <r>
      <rPr>
        <sz val="16"/>
        <color theme="5" tint="-0.499984740745262"/>
        <rFont val="EucrosiaUPC"/>
        <family val="1"/>
      </rPr>
      <t xml:space="preserve"> เพราะจะทำให้การเชื่อมโยงไม่สามารถทำงานได้ </t>
    </r>
    <r>
      <rPr>
        <sz val="14"/>
        <color theme="5" tint="-0.499984740745262"/>
        <rFont val="EucrosiaUPC"/>
        <family val="1"/>
      </rPr>
      <t>(เชื่อมไปยังชีทงานอื่นไม่ได้)</t>
    </r>
  </si>
  <si>
    <t>1. ปก</t>
  </si>
  <si>
    <t>2. เวลาเรียน</t>
  </si>
  <si>
    <t>3. คะแนน1</t>
  </si>
  <si>
    <t>4. คุณลักษณะรายข้อ</t>
  </si>
  <si>
    <t>5. คิดวิเคราะห์รายข้อ</t>
  </si>
  <si>
    <t>6. ตัวชี้วัด</t>
  </si>
  <si>
    <t>7. คำอธิบาย</t>
  </si>
  <si>
    <t>สถานภาพนักเรียน</t>
  </si>
  <si>
    <t>Facebook</t>
  </si>
  <si>
    <t>https://www.facebook.com/madoodadi</t>
  </si>
  <si>
    <t>https://www.facebook.com/wnpschool</t>
  </si>
  <si>
    <t>ชื่อตำแหน่ง</t>
  </si>
  <si>
    <t>ชื่อตำแหน่งครูผู้สอน</t>
  </si>
  <si>
    <t>หน้านี้---ใช้รูปแบบตัวอักษร</t>
  </si>
  <si>
    <t>TH SarabunPSK</t>
  </si>
  <si>
    <t>นครราชสีมา</t>
  </si>
  <si>
    <t xml:space="preserve">สัดส่วนคะแนน ข้อสอบกลาง </t>
  </si>
  <si>
    <t>ข้อสอบกลาง</t>
  </si>
  <si>
    <t>คะแนนปลายภาคเรียน</t>
  </si>
  <si>
    <t>ปพ.5v8.58.02</t>
  </si>
  <si>
    <t>บ้านหวายโนนโพธิ์</t>
  </si>
  <si>
    <t>สำนักงานเขตพื้นที่การศึกษาประถมศึกษานครราชสีมา เขต ๗</t>
  </si>
  <si>
    <t>ธารละหลอด</t>
  </si>
  <si>
    <t>พิมาย</t>
  </si>
  <si>
    <r>
      <t xml:space="preserve">แบบ ปพ.5ม-2551v8.58.02 </t>
    </r>
    <r>
      <rPr>
        <b/>
        <sz val="14"/>
        <color theme="9" tint="0.79998168889431442"/>
        <rFont val="EucrosiaUPC"/>
        <family val="1"/>
      </rPr>
      <t>(13/02/2558)</t>
    </r>
  </si>
  <si>
    <t xml:space="preserve">เลือกรูปแบบการวัดประเมินผล     </t>
  </si>
  <si>
    <t>รหัสผู้ใช้</t>
  </si>
  <si>
    <t>obec_code</t>
  </si>
  <si>
    <t>smis_code</t>
  </si>
  <si>
    <t>ชื่อโรงเรียน</t>
  </si>
  <si>
    <t>010156</t>
  </si>
  <si>
    <t>81010071</t>
  </si>
  <si>
    <t>บ้านโละใหญ่</t>
  </si>
  <si>
    <t>เกาะลันตา</t>
  </si>
  <si>
    <t>กระบี่</t>
  </si>
  <si>
    <t>สำนักงานเขตพื้นที่การศึกษาประถมศึกษากระบี่</t>
  </si>
  <si>
    <t>http://data.bopp-obec.info/emis/schooldata-view.php?School_ID=1081010156&amp;Area_CODE=8101</t>
  </si>
  <si>
    <t>010184</t>
  </si>
  <si>
    <t>บ้านลำทับ</t>
  </si>
  <si>
    <t>ลำทับ</t>
  </si>
  <si>
    <t>http://data.bopp-obec.info/emis/schooldata-view.php?School_ID=1081010184&amp;Area_CODE=8101</t>
  </si>
  <si>
    <t>ประทีปธรรมมูลนิธิ</t>
  </si>
  <si>
    <t>แหลมสัก</t>
  </si>
  <si>
    <t>อ่าวลึก</t>
  </si>
  <si>
    <t>สำนักงานคณะกรรมการส่งเสริมการศึกษาเอกชน จังหวัดกระบี่</t>
  </si>
  <si>
    <t>010058</t>
  </si>
  <si>
    <t>บ้านคลองแรด</t>
  </si>
  <si>
    <t>คลองพน</t>
  </si>
  <si>
    <t>คลองท่อม</t>
  </si>
  <si>
    <t xml:space="preserve">กระบี่ </t>
  </si>
  <si>
    <t>http://data.bopp-obec.info/emis/schooldata-view.php?School_ID=1081010058&amp;Area_CODE=8101</t>
  </si>
  <si>
    <t>วัดไตรรัตนาราม(ชื่นชูใจราษฎร์อุทิศ)</t>
  </si>
  <si>
    <t>บางเขน</t>
  </si>
  <si>
    <t>กรุงเทพมหานคร</t>
  </si>
  <si>
    <t>สำนักงานเขตบางเขน กรุงเทพมหานคร</t>
  </si>
  <si>
    <t>สุเหร่าทางควาย</t>
  </si>
  <si>
    <t>ประเวศ</t>
  </si>
  <si>
    <t>สำนักงานเขตประเวศ กรุงเทพมหานคร</t>
  </si>
  <si>
    <t>สุเหร่าบ้านม้า</t>
  </si>
  <si>
    <t>สุเหร่าทับช้าง</t>
  </si>
  <si>
    <t>แสงหิรัญ</t>
  </si>
  <si>
    <t>พระโขนงเหนือ</t>
  </si>
  <si>
    <t>วัฒนา</t>
  </si>
  <si>
    <t>020048</t>
  </si>
  <si>
    <t>บ้านหนองกลางพง</t>
  </si>
  <si>
    <t>วังเย็น</t>
  </si>
  <si>
    <t>เมืองกาญจนบุรี</t>
  </si>
  <si>
    <t>กาญจนบุรี</t>
  </si>
  <si>
    <t>สำนักงานเขตพื้นที่การศึกษาประถมศึกษากาญจนบุรี เขต ๑</t>
  </si>
  <si>
    <t>http://data.bopp-obec.info/emis/schooldata-view.php?School_ID=1071020048&amp;Area_CODE=7101</t>
  </si>
  <si>
    <t>020258</t>
  </si>
  <si>
    <t>บ้านพุรวก</t>
  </si>
  <si>
    <t>หนองกร่าง</t>
  </si>
  <si>
    <t>บ่อพลอย</t>
  </si>
  <si>
    <t>สำนักงานเขตพื้นที่การศึกษาประถมศึกษากาญจนบุรี เขต ๔</t>
  </si>
  <si>
    <t>http://data.bopp-obec.info/emis/schooldata-view.php?School_ID=1071020258&amp;Area_CODE=7104</t>
  </si>
  <si>
    <t>020254</t>
  </si>
  <si>
    <t>บ้านลำอีซู</t>
  </si>
  <si>
    <t>หนองรี</t>
  </si>
  <si>
    <t>http://data.bopp-obec.info/emis/schooldata-view.php?School_ID=1071020254&amp;Area_CODE=7104</t>
  </si>
  <si>
    <t>020304</t>
  </si>
  <si>
    <t>บ้านหนองโสน</t>
  </si>
  <si>
    <t>หนองโสน</t>
  </si>
  <si>
    <t>เลาขวัญ</t>
  </si>
  <si>
    <t>http://data.bopp-obec.info/emis/schooldata-view.php?School_ID=1071020304&amp;Area_CODE=7104</t>
  </si>
  <si>
    <t>030557</t>
  </si>
  <si>
    <t>ดงพยุงสงเคราะห์</t>
  </si>
  <si>
    <t>ดงพยุง</t>
  </si>
  <si>
    <t>ดอนจาน</t>
  </si>
  <si>
    <t>กาฬสินธุ์</t>
  </si>
  <si>
    <t>สำนักงานเขตพื้นที่การศึกษาประถมศึกษากาฬสินธุ์ เขต ๑</t>
  </si>
  <si>
    <t>http://data.bopp-obec.info/emis/schooldata-view.php?School_ID=1046030557&amp;Area_CODE=4601</t>
  </si>
  <si>
    <t>030024</t>
  </si>
  <si>
    <t>กลางหมื่นสงเคราะห์</t>
  </si>
  <si>
    <t>กลางหมื่น</t>
  </si>
  <si>
    <t>เมือง</t>
  </si>
  <si>
    <t>http://data.bopp-obec.info/emis/schooldata-view.php?School_ID=1046030024&amp;Area_CODE=4601</t>
  </si>
  <si>
    <t>030213</t>
  </si>
  <si>
    <t>สิงห์สะอาด</t>
  </si>
  <si>
    <t>สหัสขันธ์</t>
  </si>
  <si>
    <t>http://data.bopp-obec.info/emis/schooldata-view.php?School_ID=1046030213&amp;Area_CODE=4601</t>
  </si>
  <si>
    <t>030225</t>
  </si>
  <si>
    <t>สมสะอาดพิทยาสรรพ์</t>
  </si>
  <si>
    <t>สมสะอาด</t>
  </si>
  <si>
    <t>กุฉินารายณ์</t>
  </si>
  <si>
    <t>สำนักงานเขตพื้นที่การศึกษาประถมศึกษากาฬสินธุ์ เขต ๓</t>
  </si>
  <si>
    <t>http://data.bopp-obec.info/emis/schooldata-view.php?School_ID=1046030225&amp;Area_CODE=4603</t>
  </si>
  <si>
    <t>030504</t>
  </si>
  <si>
    <t>บ้านเหล่าสีแก้ว</t>
  </si>
  <si>
    <t>ไค้นุ่น</t>
  </si>
  <si>
    <t>ห้วยผึ้ง</t>
  </si>
  <si>
    <t>http://data.bopp-obec.info/emis/schooldata-view.php?School_ID=1046030504&amp;Area_CODE=4603</t>
  </si>
  <si>
    <t>040241</t>
  </si>
  <si>
    <t>เขาคีริส</t>
  </si>
  <si>
    <t>พรานกระต่าย</t>
  </si>
  <si>
    <t>กำแพงเพชร</t>
  </si>
  <si>
    <t>สำนักงานเขตพื้นที่การศึกษาประถมศึกษากำแพงเพชร เขต ๑</t>
  </si>
  <si>
    <t>http://data.bopp-obec.info/emis/schooldata-view.php?School_ID=1062040241&amp;Area_CODE=6201</t>
  </si>
  <si>
    <t>040005</t>
  </si>
  <si>
    <t>บ้านชัยภูมิ</t>
  </si>
  <si>
    <t>นาบ่อคำ</t>
  </si>
  <si>
    <t>เมืองกำแพงเพชร</t>
  </si>
  <si>
    <t>http://data.bopp-obec.info/emis/schooldata-view.php?School_ID=1062040005&amp;Area_CODE=6201</t>
  </si>
  <si>
    <t>040404</t>
  </si>
  <si>
    <t>บ้านดงเย็น</t>
  </si>
  <si>
    <t>ระหาน</t>
  </si>
  <si>
    <t>บึงสามัคคี</t>
  </si>
  <si>
    <t>สำนักงานเขตพื้นที่การศึกษาประถมศึกษากำแพงเพชร เขต ๒</t>
  </si>
  <si>
    <t>http://data.bopp-obec.info/emis/schooldata-view.php?School_ID=1062040404&amp;Area_CODE=6202</t>
  </si>
  <si>
    <t>050434</t>
  </si>
  <si>
    <t>พงษ์ภิญโญ ๒</t>
  </si>
  <si>
    <t>โนนฆ้อง</t>
  </si>
  <si>
    <t>บ้านฝาง</t>
  </si>
  <si>
    <t>ขอนแก่น</t>
  </si>
  <si>
    <t>สำนักงานเขตพื้นที่การศึกษาประถมศึกษาขอนแก่น เขต ๑</t>
  </si>
  <si>
    <t>http://data.bopp-obec.info/emis/schooldata-view.php?School_ID=1040050434&amp;Area_CODE=4001</t>
  </si>
  <si>
    <t>050071</t>
  </si>
  <si>
    <t>บ้านหนองแสงโคกน้อย</t>
  </si>
  <si>
    <t>พระลับ</t>
  </si>
  <si>
    <t>เมืองขอนแก่น</t>
  </si>
  <si>
    <t>http://data.bopp-obec.info/emis/schooldata-view.php?School_ID=1040050071&amp;Area_CODE=4001</t>
  </si>
  <si>
    <t>051011</t>
  </si>
  <si>
    <t>นาจานซับสมบูรณ์</t>
  </si>
  <si>
    <t>ซับสมบูรณ์</t>
  </si>
  <si>
    <t>โคกโพธิ์ไชย</t>
  </si>
  <si>
    <t>สำนักงานเขตพื้นที่การศึกษาประถมศึกษาขอนแก่น เขต ๒</t>
  </si>
  <si>
    <t>http://data.bopp-obec.info/emis/schooldata-view.php?School_ID=1040051011&amp;Area_CODE=4002</t>
  </si>
  <si>
    <t>050361</t>
  </si>
  <si>
    <t>บ้านวังชัย</t>
  </si>
  <si>
    <t>วังชัย</t>
  </si>
  <si>
    <t>น้ำพอง</t>
  </si>
  <si>
    <t>สำนักงานเขตพื้นที่การศึกษาประถมศึกษาขอนแก่น เขต ๔</t>
  </si>
  <si>
    <t>http://data.bopp-obec.info/emis/schooldata-view.php?School_ID=1040050361&amp;Area_CODE=4004</t>
  </si>
  <si>
    <t>050589</t>
  </si>
  <si>
    <t>ดินดำวังชัยวิทยา</t>
  </si>
  <si>
    <t>ดินดำ</t>
  </si>
  <si>
    <t>ภูเวียง</t>
  </si>
  <si>
    <t>สำนักงานเขตพื้นที่การศึกษาประถมศึกษาขอนแก่น เขต ๕</t>
  </si>
  <si>
    <t>http://data.bopp-obec.info/emis/schooldata-view.php?School_ID=1040050589&amp;Area_CODE=4005</t>
  </si>
  <si>
    <t>060184</t>
  </si>
  <si>
    <t>บ้านเนินจำปา</t>
  </si>
  <si>
    <t>พวา</t>
  </si>
  <si>
    <t>แก่งหางแมว</t>
  </si>
  <si>
    <t>จันทบุรี</t>
  </si>
  <si>
    <t>สำนักงานเขตพื้นที่การศึกษาประถมศึกษาจันทบุรี เขต ๑</t>
  </si>
  <si>
    <t>http://data.bopp-obec.info/emis/schooldata-view.php?School_ID=1022060184&amp;Area_CODE=2201</t>
  </si>
  <si>
    <t>070246</t>
  </si>
  <si>
    <t>บ้านหินแร่</t>
  </si>
  <si>
    <t>ท่ากระดาน</t>
  </si>
  <si>
    <t>สนามชัยเขต</t>
  </si>
  <si>
    <t>ฉะเชิงเทรา</t>
  </si>
  <si>
    <t>สำนักงานเขตพื้นที่การศึกษาประถมศึกษาฉะเชิงเทรา เขต ๒</t>
  </si>
  <si>
    <t>http://data.bopp-obec.info/emis/schooldata-view.php?School_ID=1024070246&amp;Area_CODE=2402</t>
  </si>
  <si>
    <t>070254</t>
  </si>
  <si>
    <t>บ้านมาบนาดี</t>
  </si>
  <si>
    <t>ทุ่งพระยา</t>
  </si>
  <si>
    <t>http://data.bopp-obec.info/emis/schooldata-view.php?School_ID=1024070254&amp;Area_CODE=2402</t>
  </si>
  <si>
    <t>080097</t>
  </si>
  <si>
    <t>ชุมชนบ้านอ่างเวียน</t>
  </si>
  <si>
    <t>หนองอิรุณ</t>
  </si>
  <si>
    <t>บ้านบึง</t>
  </si>
  <si>
    <t>ชลบุรี</t>
  </si>
  <si>
    <t>สำนักงานเขตพื้นที่การศึกษาประถมศึกษาชลบุรี เขต ๑</t>
  </si>
  <si>
    <t>http://data.bopp-obec.info/emis/schooldata-view.php?School_ID=1020080097&amp;Area_CODE=2001</t>
  </si>
  <si>
    <t>080106</t>
  </si>
  <si>
    <t>บ้านหมื่นจิต</t>
  </si>
  <si>
    <t>คลองกิ่ว</t>
  </si>
  <si>
    <t>http://data.bopp-obec.info/emis/schooldata-view.php?School_ID=1020080106&amp;Area_CODE=2001</t>
  </si>
  <si>
    <t>080022</t>
  </si>
  <si>
    <t>วัดสำนักบก</t>
  </si>
  <si>
    <t>สำนักบก</t>
  </si>
  <si>
    <t>http://data.bopp-obec.info/emis/schooldata-view.php?School_ID=1020080022&amp;Area_CODE=2001</t>
  </si>
  <si>
    <t>080019</t>
  </si>
  <si>
    <t>วัดนาเขื่อน</t>
  </si>
  <si>
    <t>นาป่า</t>
  </si>
  <si>
    <t>เมืองชลบุรี</t>
  </si>
  <si>
    <t>http://data.bopp-obec.info/emis/schooldata-view.php?School_ID=1020080019&amp;Area_CODE=2001</t>
  </si>
  <si>
    <t>080059</t>
  </si>
  <si>
    <t>บ้านโป่งสะเก็ต</t>
  </si>
  <si>
    <t>ตะเคียนเตี้ย</t>
  </si>
  <si>
    <t>บางละมุง</t>
  </si>
  <si>
    <t>สำนักงานเขตพื้นที่การศึกษาประถมศึกษาชลบุรี เขต ๓</t>
  </si>
  <si>
    <t>http://data.bopp-obec.info/emis/schooldata-view.php?School_ID=1020080059&amp;Area_CODE=2003</t>
  </si>
  <si>
    <t>080217</t>
  </si>
  <si>
    <t>บึง</t>
  </si>
  <si>
    <t>ศรีราชา</t>
  </si>
  <si>
    <t>http://data.bopp-obec.info/emis/schooldata-view.php?School_ID=1020080217&amp;Area_CODE=2003</t>
  </si>
  <si>
    <t>100343</t>
  </si>
  <si>
    <t xml:space="preserve">บ้านห้วยไผ่ใต้ </t>
  </si>
  <si>
    <t>หนองแวง</t>
  </si>
  <si>
    <t>หนองบัวแดง</t>
  </si>
  <si>
    <t>ชัยภูมิ</t>
  </si>
  <si>
    <t>สำนักงานเขตพื้นที่การศึกษาประถมศึกษาชัยภูมิ เขต ๑</t>
  </si>
  <si>
    <t>http://data.bopp-obec.info/emis/schooldata-view.php?School_ID=1036100343&amp;Area_CODE=3601</t>
  </si>
  <si>
    <t>100325</t>
  </si>
  <si>
    <t>หนองเบ็นเจริญวิทย์</t>
  </si>
  <si>
    <t>http://data.bopp-obec.info/emis/schooldata-view.php?School_ID=1036100325&amp;Area_CODE=3601</t>
  </si>
  <si>
    <t>100642</t>
  </si>
  <si>
    <t>บ้านโนนหินลาด-กุดกว้าง</t>
  </si>
  <si>
    <t>บ้านโนนหินลาด- กุดกว้าง</t>
  </si>
  <si>
    <t>เกษตรสมบูรณ์</t>
  </si>
  <si>
    <t>สำนักงานเขตพื้นที่การศึกษาประถมศึกษาชัยภูมิ เขต ๒</t>
  </si>
  <si>
    <t>http://data.bopp-obec.info/emis/schooldata-view.php?School_ID=1036100642&amp;Area_CODE=3602</t>
  </si>
  <si>
    <t>100644</t>
  </si>
  <si>
    <t>บ้านตลาดอุดมวิทย์</t>
  </si>
  <si>
    <t>บ้านหัน</t>
  </si>
  <si>
    <t>http://data.bopp-obec.info/emis/schooldata-view.php?School_ID=1036100644&amp;Area_CODE=3602</t>
  </si>
  <si>
    <t>100675</t>
  </si>
  <si>
    <t>บ้านหนองบัว</t>
  </si>
  <si>
    <t>บ้านเดื่อ</t>
  </si>
  <si>
    <t>http://data.bopp-obec.info/emis/schooldata-view.php?School_ID=1036100675&amp;Area_CODE=3602</t>
  </si>
  <si>
    <t>100560</t>
  </si>
  <si>
    <t>บ้านหนองแวง</t>
  </si>
  <si>
    <t>โอโล</t>
  </si>
  <si>
    <t>ภูเขียว</t>
  </si>
  <si>
    <t>http://data.bopp-obec.info/emis/schooldata-view.php?School_ID=1036100560&amp;Area_CODE=3602</t>
  </si>
  <si>
    <t>100528</t>
  </si>
  <si>
    <t>ชุมชนบ้านบัวพักเกวียน</t>
  </si>
  <si>
    <t>กวางโจน</t>
  </si>
  <si>
    <t>http://data.bopp-obec.info/emis/schooldata-view.php?School_ID=1036100528&amp;Area_CODE=3602</t>
  </si>
  <si>
    <t>110173</t>
  </si>
  <si>
    <t>สหกรณ์พัฒนา</t>
  </si>
  <si>
    <t>ทุ่งคาวัด</t>
  </si>
  <si>
    <t>ละแม</t>
  </si>
  <si>
    <t>ชุมพร</t>
  </si>
  <si>
    <t>สำนักงานเขตพื้นที่การศึกษาประถมศึกษาชุมพร เขต ๒</t>
  </si>
  <si>
    <t>http://data.bopp-obec.info/emis/schooldata-view.php?School_ID=1086110173&amp;Area_CODE=8602</t>
  </si>
  <si>
    <t>110221</t>
  </si>
  <si>
    <t>บ้านห้วยกลาง</t>
  </si>
  <si>
    <t>เขาทะลุ</t>
  </si>
  <si>
    <t>สวี</t>
  </si>
  <si>
    <t>http://data.bopp-obec.info/emis/schooldata-view.php?School_ID=1086110221&amp;Area_CODE=8602</t>
  </si>
  <si>
    <t>120403</t>
  </si>
  <si>
    <t>บ้านแม่ยางมิ้น</t>
  </si>
  <si>
    <t>ศรีถ้อย</t>
  </si>
  <si>
    <t>แม่สรวย</t>
  </si>
  <si>
    <t>เชียงราย</t>
  </si>
  <si>
    <t>สำนักงานเขตพื้นที่การศึกษาประถมศึกษาเชียงราย เขต ๒</t>
  </si>
  <si>
    <t>http://data.bopp-obec.info/emis/schooldata-view.php?School_ID=1057120403&amp;Area_CODE=5702</t>
  </si>
  <si>
    <t>120479</t>
  </si>
  <si>
    <t>ดอยเวียงผาพิทยา</t>
  </si>
  <si>
    <t>เวียง</t>
  </si>
  <si>
    <t>เวียงป่าเป้า</t>
  </si>
  <si>
    <t>http://data.bopp-obec.info/emis/schooldata-view.php?School_ID=1057120479&amp;Area_CODE=5702</t>
  </si>
  <si>
    <t>120340</t>
  </si>
  <si>
    <t>บ้านป่าซาง(ซางดรุณานุสาสน์)</t>
  </si>
  <si>
    <t>ป่าซาง</t>
  </si>
  <si>
    <t>แม่จัน</t>
  </si>
  <si>
    <t>สำนักงานเขตพื้นที่การศึกษาประถมศึกษาเชียงราย เขต ๓</t>
  </si>
  <si>
    <t>http://data.bopp-obec.info/emis/schooldata-view.php?School_ID=1057120340&amp;Area_CODE=5703</t>
  </si>
  <si>
    <t>120324</t>
  </si>
  <si>
    <t>บ้านป่าบงแม่จัน</t>
  </si>
  <si>
    <t>ป่าตึง</t>
  </si>
  <si>
    <t>http://data.bopp-obec.info/emis/schooldata-view.php?School_ID=1057120324&amp;Area_CODE=5703</t>
  </si>
  <si>
    <t>120330</t>
  </si>
  <si>
    <t>บ้านปางสา</t>
  </si>
  <si>
    <t>http://data.bopp-obec.info/emis/schooldata-view.php?School_ID=1057120330&amp;Area_CODE=5703</t>
  </si>
  <si>
    <t>120123</t>
  </si>
  <si>
    <t>บ้านเวียงหมอก</t>
  </si>
  <si>
    <t>ห้วยซ้อ</t>
  </si>
  <si>
    <t>เชียงของ</t>
  </si>
  <si>
    <t>สำนักงานเขตพื้นที่การศึกษาประถมศึกษาเชียงราย เขต ๔</t>
  </si>
  <si>
    <t>http://data.bopp-obec.info/emis/schooldata-view.php?School_ID=1057120123&amp;Area_CODE=5704</t>
  </si>
  <si>
    <t>120113</t>
  </si>
  <si>
    <t>บ้านต้นปล้องแดนเมือง</t>
  </si>
  <si>
    <t>บุญเรือง</t>
  </si>
  <si>
    <t>http://data.bopp-obec.info/emis/schooldata-view.php?School_ID=1057120113&amp;Area_CODE=5704</t>
  </si>
  <si>
    <t>120185</t>
  </si>
  <si>
    <t>บ้านปล้องใต้</t>
  </si>
  <si>
    <t>ปล้อง</t>
  </si>
  <si>
    <t>เทิง</t>
  </si>
  <si>
    <t>http://data.bopp-obec.info/emis/schooldata-view.php?School_ID=1057120185&amp;Area_CODE=5704</t>
  </si>
  <si>
    <t>120578</t>
  </si>
  <si>
    <t>ขุนขวากพิทยา</t>
  </si>
  <si>
    <t>ท่าข้าม</t>
  </si>
  <si>
    <t>เวียงแก่น</t>
  </si>
  <si>
    <t>http://data.bopp-obec.info/emis/schooldata-view.php?School_ID=1057120578&amp;Area_CODE=5704</t>
  </si>
  <si>
    <t>130008</t>
  </si>
  <si>
    <t>วัดสวนดอก</t>
  </si>
  <si>
    <t>สุเทพ</t>
  </si>
  <si>
    <t>เมืองเชียงใหม่</t>
  </si>
  <si>
    <t>เชียงใหม่</t>
  </si>
  <si>
    <t>สำนักงานเขตพื้นที่การศึกษาประถมศึกษาเชียงใหม่ เขต ๑</t>
  </si>
  <si>
    <t>http://data.bopp-obec.info/emis/schooldata-view.php?School_ID=1050130008&amp;Area_CODE=5001</t>
  </si>
  <si>
    <t>130255</t>
  </si>
  <si>
    <t>ชุมชนสหกรณ์นิคมวิทยา</t>
  </si>
  <si>
    <t>เขื่อนผาก</t>
  </si>
  <si>
    <t>พร้าว</t>
  </si>
  <si>
    <t>สำนักงานเขตพื้นที่การศึกษาประถมศึกษาเชียงใหม่ เขต ๒</t>
  </si>
  <si>
    <t>http://data.bopp-obec.info/emis/schooldata-view.php?School_ID=1050130255&amp;Area_CODE=5002</t>
  </si>
  <si>
    <t>130129</t>
  </si>
  <si>
    <t>แกน้อยศึกษา</t>
  </si>
  <si>
    <t>เมืองนะ</t>
  </si>
  <si>
    <t>เชียงดาว</t>
  </si>
  <si>
    <t>สำนักงานเขตพื้นที่การศึกษาประถมศึกษาเชียงใหม่ เขต ๓</t>
  </si>
  <si>
    <t>http://data.bopp-obec.info/emis/schooldata-view.php?School_ID=1050130129&amp;Area_CODE=5003</t>
  </si>
  <si>
    <t>130224</t>
  </si>
  <si>
    <t>บ้านโป่งนก</t>
  </si>
  <si>
    <t>แม่คะ</t>
  </si>
  <si>
    <t>ฝาง</t>
  </si>
  <si>
    <t>http://data.bopp-obec.info/emis/schooldata-view.php?School_ID=1050130224&amp;Area_CODE=5003</t>
  </si>
  <si>
    <t>130473</t>
  </si>
  <si>
    <t>โชติคุณเกษมบ้านเมืองงาม</t>
  </si>
  <si>
    <t>ท่าตอน</t>
  </si>
  <si>
    <t>แม่อาย</t>
  </si>
  <si>
    <t>http://data.bopp-obec.info/emis/schooldata-view.php?School_ID=1050130473&amp;Area_CODE=5003</t>
  </si>
  <si>
    <t>130650</t>
  </si>
  <si>
    <t>วัดกู่คำ (เมธาวิสัยคณาทร)</t>
  </si>
  <si>
    <t>ยุหว่า</t>
  </si>
  <si>
    <t>สันป่าตอง</t>
  </si>
  <si>
    <t>สำนักงานเขตพื้นที่การศึกษาประถมศึกษาเชียงใหม่ เขต ๔</t>
  </si>
  <si>
    <t>http://data.bopp-obec.info/emis/schooldata-view.php?School_ID=1050130650&amp;Area_CODE=5004</t>
  </si>
  <si>
    <t>130746</t>
  </si>
  <si>
    <t>บ้านปง</t>
  </si>
  <si>
    <t>หางดง</t>
  </si>
  <si>
    <t>http://data.bopp-obec.info/emis/schooldata-view.php?School_ID=1050130746&amp;Area_CODE=5004</t>
  </si>
  <si>
    <t>130744</t>
  </si>
  <si>
    <t>วัดศรีสว่าง</t>
  </si>
  <si>
    <t>หารแก้ว</t>
  </si>
  <si>
    <t>http://data.bopp-obec.info/emis/schooldata-view.php?School_ID=1050130744&amp;Area_CODE=5004</t>
  </si>
  <si>
    <t>130842</t>
  </si>
  <si>
    <t>บ้านแปลง ๒</t>
  </si>
  <si>
    <t>มืดกา</t>
  </si>
  <si>
    <t>ดอยเต่า</t>
  </si>
  <si>
    <t>สำนักงานเขตพื้นที่การศึกษาประถมศึกษาเชียงใหม่ เขต ๕</t>
  </si>
  <si>
    <t>http://data.bopp-obec.info/emis/schooldata-view.php?School_ID=1050130842&amp;Area_CODE=5005</t>
  </si>
  <si>
    <t>130772</t>
  </si>
  <si>
    <t>ชุมชนบ้านอมก๋อย</t>
  </si>
  <si>
    <t>อมก๋อย</t>
  </si>
  <si>
    <t>http://data.bopp-obec.info/emis/schooldata-view.php?School_ID=1050130772&amp;Area_CODE=5005</t>
  </si>
  <si>
    <t>130780</t>
  </si>
  <si>
    <t>บ้านทุ่งจำเริง</t>
  </si>
  <si>
    <t>http://data.bopp-obec.info/emis/schooldata-view.php?School_ID=1050130780&amp;Area_CODE=5005</t>
  </si>
  <si>
    <t>130318</t>
  </si>
  <si>
    <t>บ้านแม่ศึก</t>
  </si>
  <si>
    <t>แม่ศึก</t>
  </si>
  <si>
    <t>แม่แจ่ม</t>
  </si>
  <si>
    <t>สำนักงานเขตพื้นที่การศึกษาประถมศึกษาเชียงใหม่ เขต ๖</t>
  </si>
  <si>
    <t>http://data.bopp-obec.info/emis/schooldata-view.php?School_ID=1050130318&amp;Area_CODE=5006</t>
  </si>
  <si>
    <t>130326</t>
  </si>
  <si>
    <t>บ้านขุนแม่หยอด</t>
  </si>
  <si>
    <t>http://data.bopp-obec.info/emis/schooldata-view.php?School_ID=1050130326&amp;Area_CODE=5006</t>
  </si>
  <si>
    <t>130287</t>
  </si>
  <si>
    <t>บ้านกองแขก</t>
  </si>
  <si>
    <t>กองแขก</t>
  </si>
  <si>
    <t>http://data.bopp-obec.info/emis/schooldata-view.php?School_ID=1050130287&amp;Area_CODE=5006</t>
  </si>
  <si>
    <t>วัดบ้านขุนเตรียมพุทธศาสตร์</t>
  </si>
  <si>
    <t>บ่อหลวง</t>
  </si>
  <si>
    <t>ฮอด</t>
  </si>
  <si>
    <t>140283</t>
  </si>
  <si>
    <t>วัดจอมไตร</t>
  </si>
  <si>
    <t>นาโยงเหนือ</t>
  </si>
  <si>
    <t>นาโยง</t>
  </si>
  <si>
    <t>ตรัง</t>
  </si>
  <si>
    <t>สำนักงานเขตพื้นที่การศึกษาประถมศึกษาตรัง เขต ๑</t>
  </si>
  <si>
    <t>http://data.bopp-obec.info/emis/schooldata-view.php?School_ID=1092140283&amp;Area_CODE=9201</t>
  </si>
  <si>
    <t>140153</t>
  </si>
  <si>
    <t>บ้านท่าข้าม</t>
  </si>
  <si>
    <t>ปะเหลียน</t>
  </si>
  <si>
    <t>http://data.bopp-obec.info/emis/schooldata-view.php?School_ID=1092140153&amp;Area_CODE=9201</t>
  </si>
  <si>
    <t>140245</t>
  </si>
  <si>
    <t>บ้านควนยาง</t>
  </si>
  <si>
    <t>ทุ่งค่าย</t>
  </si>
  <si>
    <t>ย่านตาขาว</t>
  </si>
  <si>
    <t>http://data.bopp-obec.info/emis/schooldata-view.php?School_ID=1092140245&amp;Area_CODE=9201</t>
  </si>
  <si>
    <t>140257</t>
  </si>
  <si>
    <t>บ้านนายายหม่อม</t>
  </si>
  <si>
    <t>http://data.bopp-obec.info/emis/schooldata-view.php?School_ID=1092140257&amp;Area_CODE=9201</t>
  </si>
  <si>
    <t>160175</t>
  </si>
  <si>
    <t>บ้านแม่สลิดหลวงวิทยา</t>
  </si>
  <si>
    <t>แม่สอง</t>
  </si>
  <si>
    <t>ท่าสองยาง</t>
  </si>
  <si>
    <t>ตาก</t>
  </si>
  <si>
    <t>สำนักงานเขตพื้นที่การศึกษาประถมศึกษาตาก เขต ๒</t>
  </si>
  <si>
    <t>http://data.bopp-obec.info/emis/schooldata-view.php?School_ID=1063160175&amp;Area_CODE=6302</t>
  </si>
  <si>
    <t>160212</t>
  </si>
  <si>
    <t>บ้านร่มเกล้า 2</t>
  </si>
  <si>
    <t>คีรีราษฎร์</t>
  </si>
  <si>
    <t>พบพระ</t>
  </si>
  <si>
    <t>http://data.bopp-obec.info/emis/schooldata-view.php?School_ID=1063160212&amp;Area_CODE=6302</t>
  </si>
  <si>
    <t>160101</t>
  </si>
  <si>
    <t>แม่สอด</t>
  </si>
  <si>
    <t>http://data.bopp-obec.info/emis/schooldata-view.php?School_ID=1063160101&amp;Area_CODE=6302</t>
  </si>
  <si>
    <t>เทศบาล ๑ (หนองแสง)</t>
  </si>
  <si>
    <t>นครพนม</t>
  </si>
  <si>
    <t>กองการศึกษาเทศบาลเมืองนครพนม</t>
  </si>
  <si>
    <t>200179</t>
  </si>
  <si>
    <t>จักราชราษฎร์สามัคคี</t>
  </si>
  <si>
    <t>จักราช</t>
  </si>
  <si>
    <t>สำนักงานเขตพื้นที่การศึกษาประถมศึกษานครราชสีมา เขต ๒</t>
  </si>
  <si>
    <t>http://data.bopp-obec.info/emis/schooldata-view.php?School_ID=1030200179&amp;Area_CODE=3002</t>
  </si>
  <si>
    <t>200223</t>
  </si>
  <si>
    <t>บ้านหนองจระเข้หิน</t>
  </si>
  <si>
    <t>หินโคน</t>
  </si>
  <si>
    <t>http://data.bopp-obec.info/emis/schooldata-view.php?School_ID=1030200223&amp;Area_CODE=3002</t>
  </si>
  <si>
    <t>200310</t>
  </si>
  <si>
    <t>บ้านหนองเสาเดียว</t>
  </si>
  <si>
    <t>ท่าอ่าง</t>
  </si>
  <si>
    <t>โชคชัย</t>
  </si>
  <si>
    <t>http://data.bopp-obec.info/emis/schooldata-view.php?School_ID=1030200310&amp;Area_CODE=3002</t>
  </si>
  <si>
    <t>201136</t>
  </si>
  <si>
    <t>เทียมนครวิทยา</t>
  </si>
  <si>
    <t>หนองบุนนาค</t>
  </si>
  <si>
    <t>หนองบุญมาก</t>
  </si>
  <si>
    <t>http://data.bopp-obec.info/emis/schooldata-view.php?School_ID=1030201136&amp;Area_CODE=3002</t>
  </si>
  <si>
    <t>201172</t>
  </si>
  <si>
    <t>บ้านสวนหอม</t>
  </si>
  <si>
    <t>ห้วยแถลง</t>
  </si>
  <si>
    <t>http://data.bopp-obec.info/emis/schooldata-view.php?School_ID=1030201172&amp;Area_CODE=3002</t>
  </si>
  <si>
    <t>201176</t>
  </si>
  <si>
    <t>บ้านห้วยปอ</t>
  </si>
  <si>
    <t>http://data.bopp-obec.info/emis/schooldata-view.php?School_ID=1030201176&amp;Area_CODE=3002</t>
  </si>
  <si>
    <t>201156</t>
  </si>
  <si>
    <t>บ้านหลุ่งประดู่</t>
  </si>
  <si>
    <t>หลุ่งประดู่</t>
  </si>
  <si>
    <t>http://data.bopp-obec.info/emis/schooldata-view.php?School_ID=1030201156&amp;Area_CODE=3002</t>
  </si>
  <si>
    <t>201139</t>
  </si>
  <si>
    <t>บ้านโนนทอง</t>
  </si>
  <si>
    <t>เมืองพลับพลา</t>
  </si>
  <si>
    <t>http://data.bopp-obec.info/emis/schooldata-view.php?School_ID=1030201139&amp;Area_CODE=3002</t>
  </si>
  <si>
    <t>201183</t>
  </si>
  <si>
    <t>บ้านหินดาด</t>
  </si>
  <si>
    <t>หินดาด</t>
  </si>
  <si>
    <t>http://data.bopp-obec.info/emis/schooldata-view.php?School_ID=1030201183&amp;Area_CODE=3002</t>
  </si>
  <si>
    <t>200162</t>
  </si>
  <si>
    <t>บ้านสระว่านพระยา</t>
  </si>
  <si>
    <t>สระว่านพระยา</t>
  </si>
  <si>
    <t>ครบุรี</t>
  </si>
  <si>
    <t>สำนักงานเขตพื้นที่การศึกษาประถมศึกษานครราชสีมา เขต ๓</t>
  </si>
  <si>
    <t>http://data.bopp-obec.info/emis/schooldata-view.php?School_ID=1030200162&amp;Area_CODE=3003</t>
  </si>
  <si>
    <t>200142</t>
  </si>
  <si>
    <t>บ้านมาบกราด</t>
  </si>
  <si>
    <t>โคกกระชาย</t>
  </si>
  <si>
    <t>http://data.bopp-obec.info/emis/schooldata-view.php?School_ID=1030200142&amp;Area_CODE=3003</t>
  </si>
  <si>
    <t>200168</t>
  </si>
  <si>
    <t>บ้านแชะ</t>
  </si>
  <si>
    <t>แชะ</t>
  </si>
  <si>
    <t>http://data.bopp-obec.info/emis/schooldata-view.php?School_ID=1030200168&amp;Area_CODE=3003</t>
  </si>
  <si>
    <t>201082</t>
  </si>
  <si>
    <t>บ้านสมบัติเจริญ</t>
  </si>
  <si>
    <t>กุดโบสถ์</t>
  </si>
  <si>
    <t>เสิงสาง</t>
  </si>
  <si>
    <t>http://data.bopp-obec.info/emis/schooldata-view.php?School_ID=1030201082&amp;Area_CODE=3003</t>
  </si>
  <si>
    <t>201008</t>
  </si>
  <si>
    <t>หนองน้ำขุ่น</t>
  </si>
  <si>
    <t>ลาดบัวขาว</t>
  </si>
  <si>
    <t>สีคิ้ว</t>
  </si>
  <si>
    <t>สำนักงานเขตพื้นที่การศึกษาประถมศึกษานครราชสีมา เขต ๔</t>
  </si>
  <si>
    <t>http://data.bopp-obec.info/emis/schooldata-view.php?School_ID=1030201008&amp;Area_CODE=3004</t>
  </si>
  <si>
    <t>200313</t>
  </si>
  <si>
    <t>บ้านถนนหักใหญ่</t>
  </si>
  <si>
    <t>กุดพิมาน</t>
  </si>
  <si>
    <t>ด่านขุนทด</t>
  </si>
  <si>
    <t>สำนักงานเขตพื้นที่การศึกษาประถมศึกษานครราชสีมา เขต ๕</t>
  </si>
  <si>
    <t>http://data.bopp-obec.info/emis/schooldata-view.php?School_ID=1030200313&amp;Area_CODE=3005</t>
  </si>
  <si>
    <t>200360</t>
  </si>
  <si>
    <t>วัดหนองกราด(สังวรอุปถัมภ์)</t>
  </si>
  <si>
    <t>หนองกราด</t>
  </si>
  <si>
    <t>http://data.bopp-obec.info/emis/schooldata-view.php?School_ID=1030200360&amp;Area_CODE=3005</t>
  </si>
  <si>
    <t>200400</t>
  </si>
  <si>
    <t>บ้านหาญ</t>
  </si>
  <si>
    <t>http://data.bopp-obec.info/emis/schooldata-view.php?School_ID=1030200400&amp;Area_CODE=3005</t>
  </si>
  <si>
    <t>200425</t>
  </si>
  <si>
    <t>บ้านจาน</t>
  </si>
  <si>
    <t xml:space="preserve">กำปัง </t>
  </si>
  <si>
    <t>โนนไทย</t>
  </si>
  <si>
    <t>http://data.bopp-obec.info/emis/schooldata-view.php?School_ID=1030200425&amp;Area_CODE=3005</t>
  </si>
  <si>
    <t>200001</t>
  </si>
  <si>
    <t>30060150</t>
  </si>
  <si>
    <t>บ้านดอนไผ่</t>
  </si>
  <si>
    <t>สีสุก</t>
  </si>
  <si>
    <t>แก้งสนามนาง</t>
  </si>
  <si>
    <t>สำนักงานเขตพื้นที่การศึกษาประถมศึกษานครราชสีมา เขต ๖</t>
  </si>
  <si>
    <t>200002</t>
  </si>
  <si>
    <t>30060139</t>
  </si>
  <si>
    <t>บ้านโนนระเวียง</t>
  </si>
  <si>
    <t>บึงพะไล</t>
  </si>
  <si>
    <t>200003</t>
  </si>
  <si>
    <t>30060151</t>
  </si>
  <si>
    <t>บ้านโนนสูง</t>
  </si>
  <si>
    <t>200004</t>
  </si>
  <si>
    <t>30060144</t>
  </si>
  <si>
    <t>บ้านมูกมันโนนอุดมสามัคคี</t>
  </si>
  <si>
    <t>บึงสำโรง</t>
  </si>
  <si>
    <t>200005</t>
  </si>
  <si>
    <t>30060148</t>
  </si>
  <si>
    <t>บ้านสีสุก</t>
  </si>
  <si>
    <t>200006</t>
  </si>
  <si>
    <t>30060149</t>
  </si>
  <si>
    <t>บ้านโสกสนวน</t>
  </si>
  <si>
    <t>200007</t>
  </si>
  <si>
    <t>30060140</t>
  </si>
  <si>
    <t>บ้านหนองโคบาล</t>
  </si>
  <si>
    <t>200008</t>
  </si>
  <si>
    <t>30060141</t>
  </si>
  <si>
    <t>บ้านหนองเต่า</t>
  </si>
  <si>
    <t>200009</t>
  </si>
  <si>
    <t>30060145</t>
  </si>
  <si>
    <t>บ้านหนองบัว(ชาลีราษฎร์สามัคคี)</t>
  </si>
  <si>
    <t>200010</t>
  </si>
  <si>
    <t>30060137</t>
  </si>
  <si>
    <t>บ้านกอก</t>
  </si>
  <si>
    <t>โนนสำราญ</t>
  </si>
  <si>
    <t>200011</t>
  </si>
  <si>
    <t>30060138</t>
  </si>
  <si>
    <t>บ้านแก้งสนามนาง</t>
  </si>
  <si>
    <t>200012</t>
  </si>
  <si>
    <t>30060131</t>
  </si>
  <si>
    <t>บ้านโนนรัง</t>
  </si>
  <si>
    <t>200013</t>
  </si>
  <si>
    <t>30060133</t>
  </si>
  <si>
    <t>บ้านโนนสำราญ</t>
  </si>
  <si>
    <t>200014</t>
  </si>
  <si>
    <t>30060132</t>
  </si>
  <si>
    <t>บ้านหนองสะเดา</t>
  </si>
  <si>
    <t>200015</t>
  </si>
  <si>
    <t>30060134</t>
  </si>
  <si>
    <t>บ้านหินลาดหนองโดน</t>
  </si>
  <si>
    <t>200016</t>
  </si>
  <si>
    <t>30060128</t>
  </si>
  <si>
    <t>บ้านอุทัยทอง</t>
  </si>
  <si>
    <t>200017</t>
  </si>
  <si>
    <t>30060146</t>
  </si>
  <si>
    <t>บ้านกุดปลาฉลาดหนองปรือ</t>
  </si>
  <si>
    <t>200018</t>
  </si>
  <si>
    <t>30060135</t>
  </si>
  <si>
    <t>บ้านนาแค</t>
  </si>
  <si>
    <t>200019</t>
  </si>
  <si>
    <t>30060142</t>
  </si>
  <si>
    <t>บ้านศาลาหนองขอน</t>
  </si>
  <si>
    <t>200020</t>
  </si>
  <si>
    <t>30060136</t>
  </si>
  <si>
    <t>บ้านโสกน้ำขุ่น</t>
  </si>
  <si>
    <t>200021</t>
  </si>
  <si>
    <t>30060143</t>
  </si>
  <si>
    <t>บ้านหนองขามน้อย</t>
  </si>
  <si>
    <t>200022</t>
  </si>
  <si>
    <t>30060129</t>
  </si>
  <si>
    <t>บ้านหนองขามนาดี</t>
  </si>
  <si>
    <t>200023</t>
  </si>
  <si>
    <t>30060130</t>
  </si>
  <si>
    <t>บ้านหนองบง</t>
  </si>
  <si>
    <t>200024</t>
  </si>
  <si>
    <t>30060147</t>
  </si>
  <si>
    <t>บ้านหัวหนองฯ</t>
  </si>
  <si>
    <t>200121</t>
  </si>
  <si>
    <t>บ้านตากิ่ม</t>
  </si>
  <si>
    <t>หนองบัว</t>
  </si>
  <si>
    <t>คง</t>
  </si>
  <si>
    <t>http://data.bopp-obec.info/emis/schooldata-view.php?School_ID=1030200121&amp;Area_CODE=3006</t>
  </si>
  <si>
    <t>200128</t>
  </si>
  <si>
    <t>ห้วยไหวัฒนา</t>
  </si>
  <si>
    <t>http://data.bopp-obec.info/emis/schooldata-view.php?School_ID=1030200128&amp;Area_CODE=3006</t>
  </si>
  <si>
    <t>200102</t>
  </si>
  <si>
    <t>บ้านปรางค์</t>
  </si>
  <si>
    <t>http://data.bopp-obec.info/emis/schooldata-view.php?School_ID=1030200102&amp;Area_CODE=3006</t>
  </si>
  <si>
    <t>200098</t>
  </si>
  <si>
    <t>บ้านดอนทะแยง</t>
  </si>
  <si>
    <t>http://data.bopp-obec.info/emis/schooldata-view.php?School_ID=1030200098&amp;Area_CODE=3006</t>
  </si>
  <si>
    <t>200114</t>
  </si>
  <si>
    <t>บ้านดอนใหญ่</t>
  </si>
  <si>
    <t>ดอนใหญ่</t>
  </si>
  <si>
    <t>http://data.bopp-obec.info/emis/schooldata-view.php?School_ID=1030200114&amp;Area_CODE=3006</t>
  </si>
  <si>
    <t>200605</t>
  </si>
  <si>
    <t>บ้านหนองปรือโป่ง</t>
  </si>
  <si>
    <t>โคกกระเบื้อง</t>
  </si>
  <si>
    <t>บ้านเหลื่อม</t>
  </si>
  <si>
    <t>http://data.bopp-obec.info/emis/schooldata-view.php?School_ID=1030200605&amp;Area_CODE=3006</t>
  </si>
  <si>
    <t>200226</t>
  </si>
  <si>
    <t>30070142</t>
  </si>
  <si>
    <t>ไทยรัฐวิทยา82(โคกตองเจริญ)</t>
  </si>
  <si>
    <t>ท่าลาด</t>
  </si>
  <si>
    <t>ชุมพวง</t>
  </si>
  <si>
    <t>200230</t>
  </si>
  <si>
    <t>30070126</t>
  </si>
  <si>
    <t>พิกุลทอง</t>
  </si>
  <si>
    <t>เจ้าคุณปริยัติมุนีวิทยา</t>
  </si>
  <si>
    <t>ประทาย</t>
  </si>
  <si>
    <t xml:space="preserve">ศรีปริยัติคุณศึกษา </t>
  </si>
  <si>
    <t>200870</t>
  </si>
  <si>
    <t>200848</t>
  </si>
  <si>
    <t>30070105</t>
  </si>
  <si>
    <t>ชุมชนบ้านหนองจิก</t>
  </si>
  <si>
    <t>โบสถ์</t>
  </si>
  <si>
    <t>200871</t>
  </si>
  <si>
    <t>30070088</t>
  </si>
  <si>
    <t>มะค่าสามัคคี</t>
  </si>
  <si>
    <t>200854</t>
  </si>
  <si>
    <t>30070110</t>
  </si>
  <si>
    <t>บ้านหนองขาม</t>
  </si>
  <si>
    <t>นครราชสีมาปัญญานุกูล</t>
  </si>
  <si>
    <t>ในเมือง</t>
  </si>
  <si>
    <t>สำนักบริหารงานการศึกษาพิเศษ</t>
  </si>
  <si>
    <t>เทศบาลตำบลโนนแดง</t>
  </si>
  <si>
    <t>โนนแดง</t>
  </si>
  <si>
    <t>210005</t>
  </si>
  <si>
    <t>80010073</t>
  </si>
  <si>
    <t>วัดมะม่วงสองต้น</t>
  </si>
  <si>
    <t>มะม่วงสองต้น</t>
  </si>
  <si>
    <t>นครศรีธรรมราช</t>
  </si>
  <si>
    <t>สำนักงานเขตพื้นที่การศึกษาประถมศึกษานครศรีธรรมราช เขต ๑</t>
  </si>
  <si>
    <t>210184</t>
  </si>
  <si>
    <t>80030045</t>
  </si>
  <si>
    <t>วัดไม้เสียบ</t>
  </si>
  <si>
    <t>เกาะขันธ์</t>
  </si>
  <si>
    <t>ชะอวด</t>
  </si>
  <si>
    <t>สำนักงานเขตพื้นที่การศึกษาประถมศึกษานครศรีธรรมราช เขต ๓</t>
  </si>
  <si>
    <t>210267</t>
  </si>
  <si>
    <t>80040059</t>
  </si>
  <si>
    <t>บ้านทุ่งเกราะ</t>
  </si>
  <si>
    <t>โมคลาน</t>
  </si>
  <si>
    <t>ท่าศาลา</t>
  </si>
  <si>
    <t>สำนักงานเขตพื้นที่การศึกษาประถมศึกษานครศรีธรรมราช เขต ๔</t>
  </si>
  <si>
    <t>ปัญญาสารธรรมมูลนิธิ</t>
  </si>
  <si>
    <t>220045</t>
  </si>
  <si>
    <t>60010029</t>
  </si>
  <si>
    <t>ศิริราษฎร์สามัคคี</t>
  </si>
  <si>
    <t>บึงเสนาท</t>
  </si>
  <si>
    <t>นครสวรรค์</t>
  </si>
  <si>
    <t>สำนักงานเขตพื้นที่การศึกษาประถมศึกษานครสวรรค์ เขต ๑</t>
  </si>
  <si>
    <t>220606</t>
  </si>
  <si>
    <t>60020155</t>
  </si>
  <si>
    <t>บ้านพนาสวรรค์</t>
  </si>
  <si>
    <t>แม่เปิน</t>
  </si>
  <si>
    <t>สำนักงานเขตพื้นที่การศึกษาประถมศึกษานครสวรรค์ เขต ๒</t>
  </si>
  <si>
    <t>220490</t>
  </si>
  <si>
    <t>60020067</t>
  </si>
  <si>
    <t>บ้านบ่อกะปุง</t>
  </si>
  <si>
    <t>บ้านไร่</t>
  </si>
  <si>
    <t>ลาดยาว</t>
  </si>
  <si>
    <t>220464</t>
  </si>
  <si>
    <t>60020102</t>
  </si>
  <si>
    <t>วัดสระแก้ว</t>
  </si>
  <si>
    <t>สระแก้ว</t>
  </si>
  <si>
    <t>จันทร์ฉายวิทยา</t>
  </si>
  <si>
    <t>ช่องแค</t>
  </si>
  <si>
    <t>ตาคลี</t>
  </si>
  <si>
    <t>สำนักงานเขตพื้นที่การศึกษาประถมศึกษานครสวรรค์ เขต ๓</t>
  </si>
  <si>
    <t>220532</t>
  </si>
  <si>
    <t>60030005</t>
  </si>
  <si>
    <t>สหชาติเศรษฐกิจวิทยา</t>
  </si>
  <si>
    <t>ทุ่งทอง</t>
  </si>
  <si>
    <t>220375</t>
  </si>
  <si>
    <t>60020037</t>
  </si>
  <si>
    <t>ราษฎร์ร่วมสามัคคี</t>
  </si>
  <si>
    <t>บึงปลาทู</t>
  </si>
  <si>
    <t>บรรพตพิสัย</t>
  </si>
  <si>
    <t xml:space="preserve">นครสวรรค์  </t>
  </si>
  <si>
    <t>220437</t>
  </si>
  <si>
    <t>60030172</t>
  </si>
  <si>
    <t>บ้านวังกระโดนใหญ่</t>
  </si>
  <si>
    <t>ตะคร้อ</t>
  </si>
  <si>
    <t>ไพศาลี</t>
  </si>
  <si>
    <t>230006</t>
  </si>
  <si>
    <t>12010024</t>
  </si>
  <si>
    <t>ป่าไม้อุทิศ ๙</t>
  </si>
  <si>
    <t>บางรักน้อย</t>
  </si>
  <si>
    <t>เมืองนนทบุรี</t>
  </si>
  <si>
    <t>นนทบุรี</t>
  </si>
  <si>
    <t>สำนักงานเขตพื้นที่การศึกษาประถมศึกษานนทบุรี</t>
  </si>
  <si>
    <t>230026</t>
  </si>
  <si>
    <t>12010020</t>
  </si>
  <si>
    <t>วัดทางหลวงโพธิ์ทอง</t>
  </si>
  <si>
    <t>สำนักงานเขตพื้นที่การศึกษาประถมศึกษานนทบุรี เขต ๑</t>
  </si>
  <si>
    <t>230042</t>
  </si>
  <si>
    <t>12020063</t>
  </si>
  <si>
    <t>วัดเสนีวงศ์</t>
  </si>
  <si>
    <t>ไทรน้อย</t>
  </si>
  <si>
    <t>หนองเพรางาย</t>
  </si>
  <si>
    <t>สำนักงานเขตพื้นที่การศึกษาประถมศึกษานนทบุรี เขต ๒</t>
  </si>
  <si>
    <t>240192</t>
  </si>
  <si>
    <t>96010165</t>
  </si>
  <si>
    <t>บ้านละหาน</t>
  </si>
  <si>
    <t>สามัคคี</t>
  </si>
  <si>
    <t>รือเสาะ</t>
  </si>
  <si>
    <t>นราธิวาส</t>
  </si>
  <si>
    <t>สำนักงานเขตพื้นที่การศึกษาประถมศึกษานราธิวาส เขต ๑</t>
  </si>
  <si>
    <t>240246</t>
  </si>
  <si>
    <t>96020081</t>
  </si>
  <si>
    <t>บ้านลาแล</t>
  </si>
  <si>
    <t>ปูโยะ</t>
  </si>
  <si>
    <t>สุไหงโก-ลก</t>
  </si>
  <si>
    <t>สำนักงานเขตพื้นที่การศึกษาประถมศึกษานราธิวาส เขต ๒</t>
  </si>
  <si>
    <t>240276</t>
  </si>
  <si>
    <t>96020101</t>
  </si>
  <si>
    <t>บ้านปอเนาะ</t>
  </si>
  <si>
    <t>ปะลุรู</t>
  </si>
  <si>
    <t>สุไหงปาดี</t>
  </si>
  <si>
    <t>240268</t>
  </si>
  <si>
    <t>96020112</t>
  </si>
  <si>
    <t>บ้านจือแร</t>
  </si>
  <si>
    <t>สากอ</t>
  </si>
  <si>
    <t>250138</t>
  </si>
  <si>
    <t>55010093</t>
  </si>
  <si>
    <t>ชุมชนบ้านอ้อย</t>
  </si>
  <si>
    <t>บัวใหญ่</t>
  </si>
  <si>
    <t>นาน้อย</t>
  </si>
  <si>
    <t>น่าน</t>
  </si>
  <si>
    <t>สำนักงานเขตพื้นที่การศึกษาประถมศึกษาน่าน เขต ๑</t>
  </si>
  <si>
    <t>250319</t>
  </si>
  <si>
    <t>55010076</t>
  </si>
  <si>
    <t>บ้านฟ้า</t>
  </si>
  <si>
    <t>บ้านหลวง</t>
  </si>
  <si>
    <t>250399</t>
  </si>
  <si>
    <t>55010211</t>
  </si>
  <si>
    <t>บ้านน้ำเกี๋ยน</t>
  </si>
  <si>
    <t>น้ำเกี๋ยน</t>
  </si>
  <si>
    <t>ภูเพียง</t>
  </si>
  <si>
    <t>250032</t>
  </si>
  <si>
    <t>55010041</t>
  </si>
  <si>
    <t>บ้านปางเป๋ย</t>
  </si>
  <si>
    <t>สะเนียน</t>
  </si>
  <si>
    <t>250113</t>
  </si>
  <si>
    <t>55010152</t>
  </si>
  <si>
    <t>บ้านบ่อหอย</t>
  </si>
  <si>
    <t>ยาบหัวนา</t>
  </si>
  <si>
    <t>เวียงสา</t>
  </si>
  <si>
    <t>250061</t>
  </si>
  <si>
    <t>55010159</t>
  </si>
  <si>
    <t>ชุมชนบ้านใหม่</t>
  </si>
  <si>
    <t>ส้าน</t>
  </si>
  <si>
    <t>250262</t>
  </si>
  <si>
    <t>55020104</t>
  </si>
  <si>
    <t>เชียงกลาง</t>
  </si>
  <si>
    <t>สำนักงานเขตพื้นที่การศึกษาประถมศึกษาน่าน เขต ๒</t>
  </si>
  <si>
    <t>660117</t>
  </si>
  <si>
    <t>43020066</t>
  </si>
  <si>
    <t>บ้านนางวงสุ่มห้วยเนียม</t>
  </si>
  <si>
    <t>คำแก้ว</t>
  </si>
  <si>
    <t>โซ่พิสัย</t>
  </si>
  <si>
    <t>บึงกาฬ</t>
  </si>
  <si>
    <t>สำนักงานเขตพื้นที่การศึกษาประถมศึกษาบึงกาฬ</t>
  </si>
  <si>
    <t>260286</t>
  </si>
  <si>
    <t>31020171</t>
  </si>
  <si>
    <t>นิคมสร้างตนเอง 7</t>
  </si>
  <si>
    <t>บึงเจริญ</t>
  </si>
  <si>
    <t>บ้านกรวด</t>
  </si>
  <si>
    <t>บุรีรัมย์</t>
  </si>
  <si>
    <t>สำนักงานเขตพื้นที่การศึกษาประถมศึกษาบุรีรัมย์ เขต ๒</t>
  </si>
  <si>
    <t>260310</t>
  </si>
  <si>
    <t>31020155</t>
  </si>
  <si>
    <t>บ้านนิคมสายโท 8</t>
  </si>
  <si>
    <t>จันทบเพชร</t>
  </si>
  <si>
    <t>260377</t>
  </si>
  <si>
    <t>31020076</t>
  </si>
  <si>
    <t>บ้านหนองตะขบ</t>
  </si>
  <si>
    <t>โคกตูม</t>
  </si>
  <si>
    <t>ประโคนชัย</t>
  </si>
  <si>
    <t>260379</t>
  </si>
  <si>
    <t>31020077</t>
  </si>
  <si>
    <t>บ้านโคกตูม</t>
  </si>
  <si>
    <t>260371</t>
  </si>
  <si>
    <t>31020139</t>
  </si>
  <si>
    <t>บ้านหนองบอน</t>
  </si>
  <si>
    <t>แสลงโทน</t>
  </si>
  <si>
    <t>260330</t>
  </si>
  <si>
    <t>31020068</t>
  </si>
  <si>
    <t>บ้านเขาคอก</t>
  </si>
  <si>
    <t>เขาคอก</t>
  </si>
  <si>
    <t>260373</t>
  </si>
  <si>
    <t>31020137</t>
  </si>
  <si>
    <t>บ้านสี่เหลี่ยม</t>
  </si>
  <si>
    <t>สี่เหลี่ยม</t>
  </si>
  <si>
    <t>260709</t>
  </si>
  <si>
    <t>31020211</t>
  </si>
  <si>
    <t>วัดสำโรง</t>
  </si>
  <si>
    <t>สำโรง</t>
  </si>
  <si>
    <t>พลับพลาชัย</t>
  </si>
  <si>
    <t>260266</t>
  </si>
  <si>
    <t>31030029</t>
  </si>
  <si>
    <t>บ้านหนองยาง</t>
  </si>
  <si>
    <t>ลำไทรโยง</t>
  </si>
  <si>
    <t>นางรอง</t>
  </si>
  <si>
    <t>สำนักงานเขตพื้นที่การศึกษาประถมศึกษาบุรีรัมย์ เขต ๓</t>
  </si>
  <si>
    <t>260737</t>
  </si>
  <si>
    <t>31030181</t>
  </si>
  <si>
    <t>บ้านดอนสมบูรณ์</t>
  </si>
  <si>
    <t>ดงอีจาน</t>
  </si>
  <si>
    <t>โนนสุวรรณ</t>
  </si>
  <si>
    <t>260430</t>
  </si>
  <si>
    <t>31030094</t>
  </si>
  <si>
    <t>บ้านหนองหมี</t>
  </si>
  <si>
    <t>โคกว่าน</t>
  </si>
  <si>
    <t>ละหานทราย</t>
  </si>
  <si>
    <t>260431</t>
  </si>
  <si>
    <t>31030095</t>
  </si>
  <si>
    <t>ชุมชนบ้านโคกว่าน</t>
  </si>
  <si>
    <t>260594</t>
  </si>
  <si>
    <t>31030079</t>
  </si>
  <si>
    <t>บ้านสระขุด</t>
  </si>
  <si>
    <t>ทุ่งกระเต็น</t>
  </si>
  <si>
    <t>หนองกี่</t>
  </si>
  <si>
    <t>260612</t>
  </si>
  <si>
    <t>31030085</t>
  </si>
  <si>
    <t>บ้านโคกกระชาย</t>
  </si>
  <si>
    <t>เมืองไผ่</t>
  </si>
  <si>
    <t>260690</t>
  </si>
  <si>
    <t>31030174</t>
  </si>
  <si>
    <t>บ้านโพธิ์ทอง</t>
  </si>
  <si>
    <t>ห้วยหิน</t>
  </si>
  <si>
    <t>หนองหงส์</t>
  </si>
  <si>
    <t>260188</t>
  </si>
  <si>
    <t>31040030</t>
  </si>
  <si>
    <t>บ้านสระขี้ตุ่น</t>
  </si>
  <si>
    <t>ปะเคียบ</t>
  </si>
  <si>
    <t>คูเมือง</t>
  </si>
  <si>
    <t>สำนักงานเขตพื้นที่การศึกษาประถมศึกษาบุรีรัมย์ เขต ๔</t>
  </si>
  <si>
    <t>270069</t>
  </si>
  <si>
    <t>13020006</t>
  </si>
  <si>
    <t>วัดแสงสรรค์</t>
  </si>
  <si>
    <t>ประชาธิปัตย์</t>
  </si>
  <si>
    <t>ธัญบุรี</t>
  </si>
  <si>
    <t>ปทุมธานี</t>
  </si>
  <si>
    <t>สำนักงานเขตพื้นที่การศึกษาประถมศึกษาปทุมธานี เขต ๒</t>
  </si>
  <si>
    <t>280161</t>
  </si>
  <si>
    <t>77020070</t>
  </si>
  <si>
    <t>อนุบาลหัวหิน(บ้านหนองขอน)</t>
  </si>
  <si>
    <t>หินเหล็กไฟ</t>
  </si>
  <si>
    <t>หัวหิน</t>
  </si>
  <si>
    <t>ประจวบคีรีขันธ์</t>
  </si>
  <si>
    <t>สำนักงานเขตพื้นที่การศึกษาประถมศึกษาประจวบคีรีขันธ์ เขต ๒</t>
  </si>
  <si>
    <t>ตำรวจตระเวนชายแดนนเรศวรป่าละอู</t>
  </si>
  <si>
    <t>ห้วยสัตว์ใหญ่</t>
  </si>
  <si>
    <t>ประไพปัญญา</t>
  </si>
  <si>
    <t>กบินทร์บุรี</t>
  </si>
  <si>
    <t>ปราจีนบุรี</t>
  </si>
  <si>
    <t>สำนักงานคณะกรรมการส่งเสริมการศึกษาเอกชน จังหวัดปราจีนบุรี</t>
  </si>
  <si>
    <t>เจียหมิน</t>
  </si>
  <si>
    <t>กบินทร์</t>
  </si>
  <si>
    <t>สำนักบริหารงานคณะกรรมการส่งเสริมการศึกษาเอกชน</t>
  </si>
  <si>
    <t>300078</t>
  </si>
  <si>
    <t>94010036</t>
  </si>
  <si>
    <t>ปะนาเระ</t>
  </si>
  <si>
    <t>ปัตตานี</t>
  </si>
  <si>
    <t>สำนักงานเขตพื้นที่การศึกษาประถมศึกษาปัตตานี เขต ๑</t>
  </si>
  <si>
    <t>300028</t>
  </si>
  <si>
    <t>94010006</t>
  </si>
  <si>
    <t>บ้านจะรังบองอ</t>
  </si>
  <si>
    <t>ตะลุโบะ</t>
  </si>
  <si>
    <t>300008</t>
  </si>
  <si>
    <t>94010009</t>
  </si>
  <si>
    <t>เมืองปัตตานี</t>
  </si>
  <si>
    <t>บานา</t>
  </si>
  <si>
    <t>อิสลามสามัคคี</t>
  </si>
  <si>
    <t>ป่าบอน</t>
  </si>
  <si>
    <t>โคกโพธิ์</t>
  </si>
  <si>
    <t>สำนักงานคณะกรรมการส่งเสริมการศึกษาเอกชน</t>
  </si>
  <si>
    <t>ราษฎร์ประชานุเคราะห์</t>
  </si>
  <si>
    <t>ตะบิ้ง</t>
  </si>
  <si>
    <t>สายบุรี</t>
  </si>
  <si>
    <t>สำนักงานคณะกรรมการส่งเสริมการศึกษาเอกชน จังหวัดปัตตานี</t>
  </si>
  <si>
    <t>อิสลามนิติวิทย์</t>
  </si>
  <si>
    <t>ปากู</t>
  </si>
  <si>
    <t>ทุ่งยางแดง</t>
  </si>
  <si>
    <t>310144</t>
  </si>
  <si>
    <t>14020050</t>
  </si>
  <si>
    <t>วัดพระขาว(ประชานุเคราะห์)</t>
  </si>
  <si>
    <t>พระขาว</t>
  </si>
  <si>
    <t>บางบาล</t>
  </si>
  <si>
    <t>พระนครศรีอยุธยา</t>
  </si>
  <si>
    <t>สำนักงานเขตพื้นที่การศึกษาประถมศึกษาพระนครศรีอยุธยา เขต ๒</t>
  </si>
  <si>
    <t>320156</t>
  </si>
  <si>
    <t>56010086</t>
  </si>
  <si>
    <t>ชุมชนบ้านห้วยลาน</t>
  </si>
  <si>
    <t>ห้วยลาน</t>
  </si>
  <si>
    <t>ดอกคำใต้</t>
  </si>
  <si>
    <t>พะเยา</t>
  </si>
  <si>
    <t>สำนักงานเขตพื้นที่การศึกษาประถมศึกษาพะเยา เขต ๑</t>
  </si>
  <si>
    <t>320049</t>
  </si>
  <si>
    <t>56010012</t>
  </si>
  <si>
    <t>บ้านร่องห้า</t>
  </si>
  <si>
    <t>บ้านต๋อม</t>
  </si>
  <si>
    <t>320238</t>
  </si>
  <si>
    <t>56010114</t>
  </si>
  <si>
    <t>บ้านทุ่งป่าข่า</t>
  </si>
  <si>
    <t>แม่ใจ</t>
  </si>
  <si>
    <t>320198</t>
  </si>
  <si>
    <t>56020129</t>
  </si>
  <si>
    <t>บ้านสันติสุข</t>
  </si>
  <si>
    <t>ขุนควร</t>
  </si>
  <si>
    <t>ปง</t>
  </si>
  <si>
    <t>สำนักงานเขตพื้นที่การศึกษาประถมศึกษาพะเยา เขต ๒</t>
  </si>
  <si>
    <t>330163</t>
  </si>
  <si>
    <t>82010167</t>
  </si>
  <si>
    <t>พระราชทานทับละมุ</t>
  </si>
  <si>
    <t>ลำแก่น</t>
  </si>
  <si>
    <t>ท้ายเหมือง</t>
  </si>
  <si>
    <t>พังงา</t>
  </si>
  <si>
    <t>สำนักงานเขตพื้นที่การศึกษาประถมศึกษาพังงา</t>
  </si>
  <si>
    <t>330124</t>
  </si>
  <si>
    <t>82010137</t>
  </si>
  <si>
    <t>บ้านท่าสนุก</t>
  </si>
  <si>
    <t>มะรุ่ย</t>
  </si>
  <si>
    <t>ทับปุด</t>
  </si>
  <si>
    <t>สำนักงานเขตพื้นที่การศึกษาประถมศึกษาพังงา เขต ๑</t>
  </si>
  <si>
    <t>330139</t>
  </si>
  <si>
    <t>82010133</t>
  </si>
  <si>
    <t>บ้านคอกช้าง</t>
  </si>
  <si>
    <t>บางเหรียง</t>
  </si>
  <si>
    <t>เทศบาลวัดภูผาภิมุข</t>
  </si>
  <si>
    <t>คูหาสวรรค์</t>
  </si>
  <si>
    <t>พัทลุง</t>
  </si>
  <si>
    <t>เทศบาลเมืองพัทลุง</t>
  </si>
  <si>
    <t>350243</t>
  </si>
  <si>
    <t>66010075</t>
  </si>
  <si>
    <t>บ้านยางสามต้น</t>
  </si>
  <si>
    <t>หนองพระ</t>
  </si>
  <si>
    <t>วังทรายพูน</t>
  </si>
  <si>
    <t>พิจิตร</t>
  </si>
  <si>
    <t>สำนักงานเขตพื้นที่การศึกษาประถมศึกษาพิจิตร เขต ๑</t>
  </si>
  <si>
    <t>350267</t>
  </si>
  <si>
    <t>66020126</t>
  </si>
  <si>
    <t>บุรพรัตน์วิทยาคาร</t>
  </si>
  <si>
    <t>ทับคล้อ</t>
  </si>
  <si>
    <t>สำนักงานเขตพื้นที่การศึกษาประถมศึกษาพิจิตร เขต ๒</t>
  </si>
  <si>
    <t>360212</t>
  </si>
  <si>
    <t>65010098</t>
  </si>
  <si>
    <t>บ้านหนองนากวางอั้น</t>
  </si>
  <si>
    <t>บ่อทอง</t>
  </si>
  <si>
    <t>บางระกำ</t>
  </si>
  <si>
    <t>พิษณุโลก</t>
  </si>
  <si>
    <t>สำนักงานเขตพื้นที่การศึกษาประถมศึกษาพิษณุโลก เขต ๑</t>
  </si>
  <si>
    <t>360128</t>
  </si>
  <si>
    <t>65030010</t>
  </si>
  <si>
    <t>กัลยาณิวัฒนา ๑</t>
  </si>
  <si>
    <t>นาบัว</t>
  </si>
  <si>
    <t>นครไทย</t>
  </si>
  <si>
    <t>สำนักงานเขตพื้นที่การศึกษาประถมศึกษาพิษณุโลก เขต ๓</t>
  </si>
  <si>
    <t>370115</t>
  </si>
  <si>
    <t>76020065</t>
  </si>
  <si>
    <t>วัดตาลกง(ธรรมศรียาทร)</t>
  </si>
  <si>
    <t>มาบปลาเค้า</t>
  </si>
  <si>
    <t>ท่ายาง</t>
  </si>
  <si>
    <t>เพชรบุรี</t>
  </si>
  <si>
    <t>สำนักงานเขตพื้นที่การศึกษาประถมศึกษาเพชรบุรี เขต ๒</t>
  </si>
  <si>
    <t>370168</t>
  </si>
  <si>
    <t>76020102</t>
  </si>
  <si>
    <t>บ้านซ่อง(ประชากรบำรุง)</t>
  </si>
  <si>
    <t>หนองกระเจ็ด</t>
  </si>
  <si>
    <t>บ้านลาด</t>
  </si>
  <si>
    <t>380113</t>
  </si>
  <si>
    <t>67010116</t>
  </si>
  <si>
    <t>บ้านท่าข้าม(ท่าข้ามวิทยาคาร)</t>
  </si>
  <si>
    <t>ชนแดน</t>
  </si>
  <si>
    <t>เพชรบูรณ์</t>
  </si>
  <si>
    <t>สำนักงานเขตพื้นที่การศึกษาประถมศึกษาเพชรบูรณ์ เขต ๑</t>
  </si>
  <si>
    <t>380575</t>
  </si>
  <si>
    <t>67020174</t>
  </si>
  <si>
    <t>บ้านสะเดาะพงมิตรภาพที่ 229</t>
  </si>
  <si>
    <t>สะเดาะพง</t>
  </si>
  <si>
    <t>เขาค้อ</t>
  </si>
  <si>
    <t>สำนักงานเขตพื้นที่การศึกษาประถมศึกษาเพชรบูรณ์ เขต ๒</t>
  </si>
  <si>
    <t>380185</t>
  </si>
  <si>
    <t>67030016</t>
  </si>
  <si>
    <t>บ้านซับสมบูรณ์</t>
  </si>
  <si>
    <t>วิเชียรบุรี</t>
  </si>
  <si>
    <t>สำนักงานเขตพื้นที่การศึกษาประถมศึกษาเพชรบูรณ์ เขต ๓</t>
  </si>
  <si>
    <t>380320</t>
  </si>
  <si>
    <t>67030146</t>
  </si>
  <si>
    <t>บ้านไร่เหนือ</t>
  </si>
  <si>
    <t>บัววัฒนา</t>
  </si>
  <si>
    <t>หนองไผ่</t>
  </si>
  <si>
    <t>390071</t>
  </si>
  <si>
    <t>54020058</t>
  </si>
  <si>
    <t>บ้านปงหัวหาด(หัวหาดราษฎร์บำรุง)</t>
  </si>
  <si>
    <t>สูงเม่น</t>
  </si>
  <si>
    <t>แพร่</t>
  </si>
  <si>
    <t>สำนักงานเขตพื้นที่การศึกษาประถมศึกษาแพร่ เขต ๒</t>
  </si>
  <si>
    <t>410070</t>
  </si>
  <si>
    <t>44010210</t>
  </si>
  <si>
    <t>ชุมชนบ้านลาด</t>
  </si>
  <si>
    <t>ศรีสุข</t>
  </si>
  <si>
    <t>กันทรวิชัย</t>
  </si>
  <si>
    <t>มหาสารคาม</t>
  </si>
  <si>
    <t>สำนักงานเขตพื้นที่การศึกษาประถมศึกษามหาสารคาม เขต ๑</t>
  </si>
  <si>
    <t>410329</t>
  </si>
  <si>
    <t>44020006</t>
  </si>
  <si>
    <t>บ้านฮ่องไผ่</t>
  </si>
  <si>
    <t>กำพี้</t>
  </si>
  <si>
    <t>บรบือ</t>
  </si>
  <si>
    <t>410002</t>
  </si>
  <si>
    <t>44010036</t>
  </si>
  <si>
    <t>บ้านดงเค็งดอนหัน</t>
  </si>
  <si>
    <t>ท่าสองคอน</t>
  </si>
  <si>
    <t>410189</t>
  </si>
  <si>
    <t>44010118</t>
  </si>
  <si>
    <t>บ้านเลิงใต้</t>
  </si>
  <si>
    <t>เลิงใต้</t>
  </si>
  <si>
    <t>โกสุมพิสัย</t>
  </si>
  <si>
    <t>สำนักงานเขตพื้นที่การศึกษาประถมศึกษามหาสารคาม เขต ๓</t>
  </si>
  <si>
    <t>730184</t>
  </si>
  <si>
    <t>49010162</t>
  </si>
  <si>
    <t>บ้านเปียด</t>
  </si>
  <si>
    <t>ดงหลวง</t>
  </si>
  <si>
    <t>มุกดาหาร</t>
  </si>
  <si>
    <t>สำนักงานเขตพื้นที่การศึกษาประถมศึกษามุกดาหาร</t>
  </si>
  <si>
    <t>730181</t>
  </si>
  <si>
    <t>49010112</t>
  </si>
  <si>
    <t>หนองข่าประชาอุทิศ</t>
  </si>
  <si>
    <t>นิคมคำสร้อย</t>
  </si>
  <si>
    <t>730014</t>
  </si>
  <si>
    <t>49010010</t>
  </si>
  <si>
    <t>บ้านนาเสือหลายหนองยอ</t>
  </si>
  <si>
    <t>คำป่าหลาย</t>
  </si>
  <si>
    <t>พระปริยัติธรรมธีรราชมหามุนี</t>
  </si>
  <si>
    <t>แม่สะเรียง</t>
  </si>
  <si>
    <t>แม่ฮ่องสอน</t>
  </si>
  <si>
    <t>กองพุทธศาสนศึกษา สำนักงานพระพุทธศาสนาแห่งชาติ</t>
  </si>
  <si>
    <t>420162</t>
  </si>
  <si>
    <t>58020088</t>
  </si>
  <si>
    <t>บ้านแม่จอ</t>
  </si>
  <si>
    <t>แม่โถ</t>
  </si>
  <si>
    <t>แม่ลาน้อย</t>
  </si>
  <si>
    <t>สำนักงานเขตพื้นที่การศึกษาประถมศึกษาแม่ฮ่องสอน เขต ๒</t>
  </si>
  <si>
    <t>420203</t>
  </si>
  <si>
    <t>58020048</t>
  </si>
  <si>
    <t>บ้านไร่วิทยา</t>
  </si>
  <si>
    <t>พระปริยัติธรรม วัดพระธาตุดอยกองมูศึกษา</t>
  </si>
  <si>
    <t>จองคำ</t>
  </si>
  <si>
    <t>สำนักงานพระพุทธศาสนาแห่งชาติ จังหวัดแม่ฮ่องสอน</t>
  </si>
  <si>
    <t>430147</t>
  </si>
  <si>
    <t>35010197</t>
  </si>
  <si>
    <t>บ้านจานทุ่ง</t>
  </si>
  <si>
    <t>น้ำอ้อม</t>
  </si>
  <si>
    <t>ค้อวัง</t>
  </si>
  <si>
    <t>ยโสธร</t>
  </si>
  <si>
    <t>สำนักงานเขตพื้นที่การศึกษาประถมศึกษายโสธร เขต ๑</t>
  </si>
  <si>
    <t>430118</t>
  </si>
  <si>
    <t>35020062</t>
  </si>
  <si>
    <t>บ้านหนองหว้า</t>
  </si>
  <si>
    <t>โพนงาม</t>
  </si>
  <si>
    <t>กุดชุม</t>
  </si>
  <si>
    <t>สำนักงานเขตพื้นที่การศึกษาประถมศึกษายโสธร เขต ๒</t>
  </si>
  <si>
    <t>430119</t>
  </si>
  <si>
    <t>35020075</t>
  </si>
  <si>
    <t>บ้านห้วยแก้งหนองศาลา</t>
  </si>
  <si>
    <t>ห้วยแก้ง</t>
  </si>
  <si>
    <t>430112</t>
  </si>
  <si>
    <t>35020056</t>
  </si>
  <si>
    <t xml:space="preserve">บ้านแดงหนองแซง  </t>
  </si>
  <si>
    <t>430202</t>
  </si>
  <si>
    <t>35020104</t>
  </si>
  <si>
    <t>บ้านเตาไห</t>
  </si>
  <si>
    <t>ศรีฐาน</t>
  </si>
  <si>
    <t>ป่าติ้ว</t>
  </si>
  <si>
    <t>430400</t>
  </si>
  <si>
    <t>35022007</t>
  </si>
  <si>
    <t>ดงมะไฟพิทยาคม</t>
  </si>
  <si>
    <t>ดงมะไฟ</t>
  </si>
  <si>
    <t>ทรายมูล</t>
  </si>
  <si>
    <t>สำนักงานเขตพื้นที่การศึกษามัธยมศึกษา เขต 28</t>
  </si>
  <si>
    <t>เทศบาล๑ (บ้านกาแป๊ะ)</t>
  </si>
  <si>
    <t>เบตง</t>
  </si>
  <si>
    <t>ยะลา</t>
  </si>
  <si>
    <t>กองการศึกษาเทศบาลเมืองเบตง</t>
  </si>
  <si>
    <t>440060</t>
  </si>
  <si>
    <t>95020002</t>
  </si>
  <si>
    <t>ไทยรัฐวิทยา๙๔ (บ้านบ่อน้ำร้อน)</t>
  </si>
  <si>
    <t>ตาเนาะแมเราะ</t>
  </si>
  <si>
    <t>สำนักงานเขตพื้นที่การศึกษาประถมศึกษายะลา เขต ๓</t>
  </si>
  <si>
    <t>450092</t>
  </si>
  <si>
    <t>45020049</t>
  </si>
  <si>
    <t>บ้านหัวหนองแวง (สามัคคีราษฎร์บำรุง)</t>
  </si>
  <si>
    <t>เกษตรวิสัย</t>
  </si>
  <si>
    <t>ร้อยเอ็ด</t>
  </si>
  <si>
    <t>สำนักงานเขตพื้นที่การศึกษาประถมศึกษาร้อยเอ็ด เขต ๒</t>
  </si>
  <si>
    <t>450255</t>
  </si>
  <si>
    <t>45020140</t>
  </si>
  <si>
    <t>บ้านสระแก้ว</t>
  </si>
  <si>
    <t>พนมไพร</t>
  </si>
  <si>
    <t>450443</t>
  </si>
  <si>
    <t>45020178</t>
  </si>
  <si>
    <t>บ้านคูดินทราย</t>
  </si>
  <si>
    <t>ทุงหลวง</t>
  </si>
  <si>
    <t>สุวรรณภูมิ</t>
  </si>
  <si>
    <t>450531</t>
  </si>
  <si>
    <t>45030112</t>
  </si>
  <si>
    <t>หนองแวงบึงงาม</t>
  </si>
  <si>
    <t xml:space="preserve">บึงงาม </t>
  </si>
  <si>
    <t>หนองพอก</t>
  </si>
  <si>
    <t>สำนักงานเขตพื้นที่การศึกษาประถมศึกษาร้อยเอ็ด เขต ๓</t>
  </si>
  <si>
    <t>470211</t>
  </si>
  <si>
    <t>21010114</t>
  </si>
  <si>
    <t>นิคมสร้างตนเองจังหวัดระยอง ๕</t>
  </si>
  <si>
    <t>นิคมพัฒนา</t>
  </si>
  <si>
    <t>ระยอง</t>
  </si>
  <si>
    <t>สำนักงานเขตพื้นที่การศึกษาประถมศึกษาระยอง เขต ๑</t>
  </si>
  <si>
    <t>470130</t>
  </si>
  <si>
    <t>21010082</t>
  </si>
  <si>
    <t>บ้านหนองฆ้อ</t>
  </si>
  <si>
    <t>บ้านค่าย</t>
  </si>
  <si>
    <t>470071</t>
  </si>
  <si>
    <t>21020010</t>
  </si>
  <si>
    <t>บ้านชำสมอ</t>
  </si>
  <si>
    <t>กองดิน</t>
  </si>
  <si>
    <t>แกลง</t>
  </si>
  <si>
    <t>สำนักงานเขตพื้นที่การศึกษาประถมศึกษาระยอง เขต ๒</t>
  </si>
  <si>
    <t>480157</t>
  </si>
  <si>
    <t>70020138</t>
  </si>
  <si>
    <t>วัดนางแก้ว</t>
  </si>
  <si>
    <t>นางแก้ว</t>
  </si>
  <si>
    <t>โพธาราม</t>
  </si>
  <si>
    <t>ราชบุรี</t>
  </si>
  <si>
    <t>สำนักงานเขตพื้นที่การศึกษาประถมศึกษาราชบุรี เขต ๒</t>
  </si>
  <si>
    <t>490003</t>
  </si>
  <si>
    <t>16010009</t>
  </si>
  <si>
    <t>วัดทุ่งสิงห์โต</t>
  </si>
  <si>
    <t>เขาพระงาม</t>
  </si>
  <si>
    <t>เมืองลพบุรี</t>
  </si>
  <si>
    <t>ลพบุรี</t>
  </si>
  <si>
    <t>สำนักงานเขตพื้นที่การศึกษาประถมศึกษาลพบุรี เขต ๑</t>
  </si>
  <si>
    <t>490389</t>
  </si>
  <si>
    <t>16020153</t>
  </si>
  <si>
    <t>ชุมชนวัดคีรีนาครัตนาราม</t>
  </si>
  <si>
    <t>ชอนสารเดช</t>
  </si>
  <si>
    <t>หนองม่วง</t>
  </si>
  <si>
    <t>สำนักงานเขตพื้นที่การศึกษาประถมศึกษาลพบุรี เขต ๒</t>
  </si>
  <si>
    <t>500243</t>
  </si>
  <si>
    <t>52010145</t>
  </si>
  <si>
    <t>บ้านอ้อน</t>
  </si>
  <si>
    <t>บ้านโป่ง</t>
  </si>
  <si>
    <t>งาว</t>
  </si>
  <si>
    <t>ลำปาง</t>
  </si>
  <si>
    <t>สำนักงานเขตพื้นที่การศึกษาประถมศึกษาลำปาง เขต ๑</t>
  </si>
  <si>
    <t>500091</t>
  </si>
  <si>
    <t>52020154</t>
  </si>
  <si>
    <t>ชุมชนบ้านท่าแหน</t>
  </si>
  <si>
    <t>แม่ทะ</t>
  </si>
  <si>
    <t>สำนักงานเขตพื้นที่การศึกษาประถมศึกษาลำปาง เขต ๒</t>
  </si>
  <si>
    <t>500479</t>
  </si>
  <si>
    <t>52020188</t>
  </si>
  <si>
    <t>ชุมชนบ้านทุ่ง</t>
  </si>
  <si>
    <t>สบปราบ</t>
  </si>
  <si>
    <t>510081</t>
  </si>
  <si>
    <t>51010158</t>
  </si>
  <si>
    <t>บ้านหนองเงือก</t>
  </si>
  <si>
    <t>แม่แรง</t>
  </si>
  <si>
    <t>ลำพูน</t>
  </si>
  <si>
    <t>สำนักงานเขตพื้นที่การศึกษาประถมศึกษาลำพูน เขต ๑</t>
  </si>
  <si>
    <t>510097</t>
  </si>
  <si>
    <t>51010119</t>
  </si>
  <si>
    <t>ท่าตุ้ม</t>
  </si>
  <si>
    <t>520016</t>
  </si>
  <si>
    <t>42010060</t>
  </si>
  <si>
    <t>บ้านนาโคก</t>
  </si>
  <si>
    <t>ศรีสองรัก</t>
  </si>
  <si>
    <t>เมืองเลย</t>
  </si>
  <si>
    <t>เลย</t>
  </si>
  <si>
    <t>สำนักงานเขตพื้นที่การศึกษาประถมศึกษาเลย เขต ๑</t>
  </si>
  <si>
    <t>520406</t>
  </si>
  <si>
    <t>42020113</t>
  </si>
  <si>
    <t>เลยตาดโนนพัฒนา</t>
  </si>
  <si>
    <t>เลยวังไสย์</t>
  </si>
  <si>
    <t>ภูหลวง</t>
  </si>
  <si>
    <t>สำนักงานเขตพื้นที่การศึกษาประถมศึกษาเลย เขต ๒</t>
  </si>
  <si>
    <t>520112</t>
  </si>
  <si>
    <t>42020042</t>
  </si>
  <si>
    <t>บ้านห้วยทรายคำ</t>
  </si>
  <si>
    <t>ศรีสงคราม</t>
  </si>
  <si>
    <t>วังสะพุง</t>
  </si>
  <si>
    <t>530328</t>
  </si>
  <si>
    <t>33020025</t>
  </si>
  <si>
    <t>เมืองคง(คงคาวิทยา)</t>
  </si>
  <si>
    <t>เมืองคง</t>
  </si>
  <si>
    <t>ราษีไศล</t>
  </si>
  <si>
    <t>ศรีสะเกษ</t>
  </si>
  <si>
    <t>สำนักงานเขตพื้นที่การศึกษาประถมศึกษาศรีสะเกษ เขต ๒</t>
  </si>
  <si>
    <t>530625</t>
  </si>
  <si>
    <t>33020122</t>
  </si>
  <si>
    <t>บ้านกล้วยกว้าง</t>
  </si>
  <si>
    <t>กล้วยกว้าง</t>
  </si>
  <si>
    <t>ห้วยทับทัน</t>
  </si>
  <si>
    <t>530413</t>
  </si>
  <si>
    <t>33020099</t>
  </si>
  <si>
    <t>บ้านยางเอือด</t>
  </si>
  <si>
    <t>อุทุมพรพิสัย</t>
  </si>
  <si>
    <t>530255</t>
  </si>
  <si>
    <t>33030013</t>
  </si>
  <si>
    <t>บ้านเค็ง</t>
  </si>
  <si>
    <t>จะกง</t>
  </si>
  <si>
    <t>ขุขันธ์</t>
  </si>
  <si>
    <t>สำนักงานเขตพื้นที่การศึกษาประถมศึกษาศรีสะเกษ เขต ๓</t>
  </si>
  <si>
    <t>530557</t>
  </si>
  <si>
    <t>33030114</t>
  </si>
  <si>
    <t>บ้านพราน</t>
  </si>
  <si>
    <t>ไพรบึง</t>
  </si>
  <si>
    <t>540102</t>
  </si>
  <si>
    <t>47010096</t>
  </si>
  <si>
    <t>ชุมชนบ่อแสนพันมิตรภาพที่ 211</t>
  </si>
  <si>
    <t>อุ่มจาน</t>
  </si>
  <si>
    <t>กุสุมาลย์</t>
  </si>
  <si>
    <t>สกลนคร</t>
  </si>
  <si>
    <t>สำนักงานเขตพื้นที่การศึกษาประถมศึกษาสกลนคร เขต ๑</t>
  </si>
  <si>
    <t>540596</t>
  </si>
  <si>
    <t>47010130</t>
  </si>
  <si>
    <t>นาแก้วพิทยาคม</t>
  </si>
  <si>
    <t>นาแก้ว</t>
  </si>
  <si>
    <t>โพนนาแก้ว</t>
  </si>
  <si>
    <t>540606</t>
  </si>
  <si>
    <t>47010135</t>
  </si>
  <si>
    <t>บ้านนาเดื่อ</t>
  </si>
  <si>
    <t>540238</t>
  </si>
  <si>
    <t>47020072</t>
  </si>
  <si>
    <t>บ้านต้นผึ้ง</t>
  </si>
  <si>
    <t>ต้นผึ้ง</t>
  </si>
  <si>
    <t>พังโคน</t>
  </si>
  <si>
    <t>สำนักงานเขตพื้นที่การศึกษาประถมศึกษาสกลนคร เขต ๒</t>
  </si>
  <si>
    <t>540353</t>
  </si>
  <si>
    <t>47020219</t>
  </si>
  <si>
    <t>บ้านหนองทุ่ม(พุทธานุเคราะห์)</t>
  </si>
  <si>
    <t>สว่างแดนดิน</t>
  </si>
  <si>
    <t xml:space="preserve">มารีย์พิทักษ์สว่างแดนดิน </t>
  </si>
  <si>
    <t xml:space="preserve">สว่างแดนดิน </t>
  </si>
  <si>
    <t>540125</t>
  </si>
  <si>
    <t>47030131</t>
  </si>
  <si>
    <t>ชุมชนบ้านมาย</t>
  </si>
  <si>
    <t>มาย</t>
  </si>
  <si>
    <t>บ้านม่วง</t>
  </si>
  <si>
    <t>สำนักงานเขตพื้นที่การศึกษาประถมศึกษาสกลนคร เขต ๓</t>
  </si>
  <si>
    <t>540157</t>
  </si>
  <si>
    <t>47030105</t>
  </si>
  <si>
    <t>บ้านขี้เหล็กเหล่าสมบูรณ์</t>
  </si>
  <si>
    <t>ดงหม้อทองใต้</t>
  </si>
  <si>
    <t>540117</t>
  </si>
  <si>
    <t>47030125</t>
  </si>
  <si>
    <t>บ้านหว้านสหวิทยา</t>
  </si>
  <si>
    <t>บ่อแก้ว</t>
  </si>
  <si>
    <t>540304</t>
  </si>
  <si>
    <t>47030058</t>
  </si>
  <si>
    <t>บ้านวังเยี่ยม</t>
  </si>
  <si>
    <t>หนองแวงใต้</t>
  </si>
  <si>
    <t>วานรนิวาส</t>
  </si>
  <si>
    <t>540462</t>
  </si>
  <si>
    <t>47030182</t>
  </si>
  <si>
    <t>บ้านอากาศ</t>
  </si>
  <si>
    <t>อากาศ</t>
  </si>
  <si>
    <t>อากาศอำนวย</t>
  </si>
  <si>
    <t>540502</t>
  </si>
  <si>
    <t>47030156</t>
  </si>
  <si>
    <t>บ้านดงสาร</t>
  </si>
  <si>
    <t>540485</t>
  </si>
  <si>
    <t>47030159</t>
  </si>
  <si>
    <t>บ้านดงเสียว</t>
  </si>
  <si>
    <t>540500</t>
  </si>
  <si>
    <t>47030176</t>
  </si>
  <si>
    <t>บ้านนาดอกไม้</t>
  </si>
  <si>
    <t>สามัคคีพัฒนา</t>
  </si>
  <si>
    <t>540474</t>
  </si>
  <si>
    <t>47030165</t>
  </si>
  <si>
    <t>บ้านเซือม</t>
  </si>
  <si>
    <t>โพนแพง</t>
  </si>
  <si>
    <t>540486</t>
  </si>
  <si>
    <t>47030160</t>
  </si>
  <si>
    <t>บ้านดงมะกุ้ม</t>
  </si>
  <si>
    <t>เทศบาล5(ว้ดหัวป้อมนอก)</t>
  </si>
  <si>
    <t>บ่อยาง</t>
  </si>
  <si>
    <t>เมืองสงขลา</t>
  </si>
  <si>
    <t>สงขลา</t>
  </si>
  <si>
    <t>สำนักการศึกษา เทศบาลนครสงขลา</t>
  </si>
  <si>
    <t>ส่งเสริมวิทยามูลนิธิ</t>
  </si>
  <si>
    <t>คูเต่า</t>
  </si>
  <si>
    <t>หาดใหญ่</t>
  </si>
  <si>
    <t>สังคมอิสลามวิทยา</t>
  </si>
  <si>
    <t>สำนักแต้ว</t>
  </si>
  <si>
    <t>สะเดา</t>
  </si>
  <si>
    <t>สำนักงานคณะกรรมการส่งเสริมการศึกษาเอกชน จังหวัดสงขลา</t>
  </si>
  <si>
    <t>มุสลีมีนศึกษา</t>
  </si>
  <si>
    <t>ท่าช้าง</t>
  </si>
  <si>
    <t>บางกล่ำ</t>
  </si>
  <si>
    <t>560166</t>
  </si>
  <si>
    <t>91010166</t>
  </si>
  <si>
    <t>ผังปาล์ม 3</t>
  </si>
  <si>
    <t>ปาล์มพัฒนา</t>
  </si>
  <si>
    <t>มะนัง</t>
  </si>
  <si>
    <t>สตูล</t>
  </si>
  <si>
    <t>สำนักงานเขตพื้นที่การศึกษาประถมศึกษาสตูล</t>
  </si>
  <si>
    <t>มำบาอูลอูลูม</t>
  </si>
  <si>
    <t>เจ๊ะบิลัง</t>
  </si>
  <si>
    <t>สำนักงานคณะกรรมการส่งเสริมการศึกษาเอกชน จังหวัดสตูล</t>
  </si>
  <si>
    <t>570101</t>
  </si>
  <si>
    <t>11020008</t>
  </si>
  <si>
    <t>วัดปานประสิทธาราม</t>
  </si>
  <si>
    <t>คลองด่าน</t>
  </si>
  <si>
    <t>บางบ่อ</t>
  </si>
  <si>
    <t>สมุทรปราการ</t>
  </si>
  <si>
    <t>สำนักงานเขตพื้นที่การศึกษาประถมศึกษาสมุทรปราการ เขต ๒</t>
  </si>
  <si>
    <t>600067</t>
  </si>
  <si>
    <t>19020008</t>
  </si>
  <si>
    <t>บ้านโคกสะอาด</t>
  </si>
  <si>
    <t>ตาลเดี่ยว</t>
  </si>
  <si>
    <t>แก่งคอย</t>
  </si>
  <si>
    <t>สระบุรี</t>
  </si>
  <si>
    <t>สำนักงานเขตพื้นที่การศึกษาประถมศึกษาสระบุรี เขต ๒</t>
  </si>
  <si>
    <t>600241</t>
  </si>
  <si>
    <t>19020124</t>
  </si>
  <si>
    <t>บ้านหนองตอตะเคียน</t>
  </si>
  <si>
    <t>ลำพญากลาง</t>
  </si>
  <si>
    <t>มวกเหล็ก</t>
  </si>
  <si>
    <t>600240</t>
  </si>
  <si>
    <t>19020127</t>
  </si>
  <si>
    <t>บ้านซับปลากั้ง</t>
  </si>
  <si>
    <t>620246</t>
  </si>
  <si>
    <t>64020059</t>
  </si>
  <si>
    <t>บ้านสารจิตร</t>
  </si>
  <si>
    <t>สารจิตร</t>
  </si>
  <si>
    <t>ศรีสัชนาลัย</t>
  </si>
  <si>
    <t>สุโขทัย</t>
  </si>
  <si>
    <t>สำนักงานเขตพื้นที่การศึกษาประถมศึกษาสุโขทัย เขต ๒</t>
  </si>
  <si>
    <t>630022</t>
  </si>
  <si>
    <t>72010025</t>
  </si>
  <si>
    <t>วัดมเหยงคณ์</t>
  </si>
  <si>
    <t>ท่าระหัด</t>
  </si>
  <si>
    <t>เมืองสุพรรณบุรี</t>
  </si>
  <si>
    <t>สุพรรณบุรี</t>
  </si>
  <si>
    <t>สำนักงานเขตพื้นที่การศึกษาประถมศึกษาสุพรรณบุรี เขต ๑</t>
  </si>
  <si>
    <t>630363</t>
  </si>
  <si>
    <t>72020144</t>
  </si>
  <si>
    <t>อนุบาลบ้านท่าพระยาจักร</t>
  </si>
  <si>
    <t>อู่ทอง</t>
  </si>
  <si>
    <t>สำนักงานเขตพื้นที่การศึกษาประถมศึกษาสุพรรณบุรี เขต ๒</t>
  </si>
  <si>
    <t>630374</t>
  </si>
  <si>
    <t>72020143</t>
  </si>
  <si>
    <t>วัดช่องลม</t>
  </si>
  <si>
    <t>630132</t>
  </si>
  <si>
    <t>72030004</t>
  </si>
  <si>
    <t>อนุบาลเดิมบางนางบวช(วัดท่าช้าง)</t>
  </si>
  <si>
    <t>เขาพระ</t>
  </si>
  <si>
    <t>เดิมบางนางบวช</t>
  </si>
  <si>
    <t>สำนักงานเขตพื้นที่การศึกษาประถมศึกษาสุพรรณบุรี เขต ๓</t>
  </si>
  <si>
    <t>640085</t>
  </si>
  <si>
    <t>84010047</t>
  </si>
  <si>
    <t>บ้านห้วยโศก</t>
  </si>
  <si>
    <t>ช้างขวา</t>
  </si>
  <si>
    <t>กาญจนดิษฐ์</t>
  </si>
  <si>
    <t>สุราษฎร์ธานี</t>
  </si>
  <si>
    <t>สำนักงานเขตพื้นที่การศึกษาประถมศึกษาสุราษฎร์ธานี เขต ๑</t>
  </si>
  <si>
    <t>640022</t>
  </si>
  <si>
    <t>84010019</t>
  </si>
  <si>
    <t>บ้านคลองสุข</t>
  </si>
  <si>
    <t>บางชนะ</t>
  </si>
  <si>
    <t>เมืองสุราษฎร์ธานี</t>
  </si>
  <si>
    <t>640336</t>
  </si>
  <si>
    <t>84020133</t>
  </si>
  <si>
    <t>ชุมชนบ้านช่องม้าเหลียว</t>
  </si>
  <si>
    <t>พังกาญจน์</t>
  </si>
  <si>
    <t>พนม</t>
  </si>
  <si>
    <t>สำนักงานเขตพื้นที่การศึกษาประถมศึกษาสุราษฎร์ธานี เขต ๒</t>
  </si>
  <si>
    <t>650116</t>
  </si>
  <si>
    <t>32010113</t>
  </si>
  <si>
    <t>บ้านจอมพระ</t>
  </si>
  <si>
    <t xml:space="preserve">จอมพระ </t>
  </si>
  <si>
    <t>สุรินทร์</t>
  </si>
  <si>
    <t>สำนักงานเขตพื้นที่การศึกษาประถมศึกษาสุรินทร์ เขต ๑</t>
  </si>
  <si>
    <t>650059</t>
  </si>
  <si>
    <t>32010093</t>
  </si>
  <si>
    <t>บ้านกันแสง</t>
  </si>
  <si>
    <t>สลักได</t>
  </si>
  <si>
    <t>650037</t>
  </si>
  <si>
    <t>32010048</t>
  </si>
  <si>
    <t>บ้านโคกปราสาท</t>
  </si>
  <si>
    <t>เทนมีย์</t>
  </si>
  <si>
    <t>650041</t>
  </si>
  <si>
    <t>32010035</t>
  </si>
  <si>
    <t>บ้านจันรม</t>
  </si>
  <si>
    <t>ตาอ็อง</t>
  </si>
  <si>
    <t>เมืองสุรินทร์</t>
  </si>
  <si>
    <t>650631</t>
  </si>
  <si>
    <t>32010226</t>
  </si>
  <si>
    <t>บ้านภูมิสตึง</t>
  </si>
  <si>
    <t>โชกเหนือ</t>
  </si>
  <si>
    <t>ลำดวน</t>
  </si>
  <si>
    <t>650158</t>
  </si>
  <si>
    <t>32020014</t>
  </si>
  <si>
    <t>บ้านดู่นาหนองไผ่</t>
  </si>
  <si>
    <t>นาหนองไผ่</t>
  </si>
  <si>
    <t>ชุมพลบุรี</t>
  </si>
  <si>
    <t>สำนักงานเขตพื้นที่การศึกษาประถมศึกษาสุรินทร์ เขต ๒</t>
  </si>
  <si>
    <t>650215</t>
  </si>
  <si>
    <t>32020090</t>
  </si>
  <si>
    <t>บ้านยางกระจับ</t>
  </si>
  <si>
    <t>พรมเทพ</t>
  </si>
  <si>
    <t>ท่าตูม</t>
  </si>
  <si>
    <t>650223</t>
  </si>
  <si>
    <t>32020098</t>
  </si>
  <si>
    <t>บ้านสะเอิง</t>
  </si>
  <si>
    <t>โพนครก</t>
  </si>
  <si>
    <t>650356</t>
  </si>
  <si>
    <t>32020164</t>
  </si>
  <si>
    <t>บ้านหนองบัวทอง</t>
  </si>
  <si>
    <t>หนองบัวทอง</t>
  </si>
  <si>
    <t>รัตนบุรี</t>
  </si>
  <si>
    <t>650320</t>
  </si>
  <si>
    <t>32030024</t>
  </si>
  <si>
    <t>บ้านโชคนาสาม</t>
  </si>
  <si>
    <t>โชคนาสาม</t>
  </si>
  <si>
    <t>ปราสาท</t>
  </si>
  <si>
    <t>สำนักงานเขตพื้นที่การศึกษาประถมศึกษาสุรินทร์ เขต ๓</t>
  </si>
  <si>
    <t>650281</t>
  </si>
  <si>
    <t>32030006</t>
  </si>
  <si>
    <t>กันทราราม(นุ่นศึกษาคาร)</t>
  </si>
  <si>
    <t>กันตวจระมวล</t>
  </si>
  <si>
    <t>650554</t>
  </si>
  <si>
    <t>32030112</t>
  </si>
  <si>
    <t>บ้านโตงน้อย</t>
  </si>
  <si>
    <t>ขอนแตก</t>
  </si>
  <si>
    <t>สังขะ</t>
  </si>
  <si>
    <t>650507</t>
  </si>
  <si>
    <t>32030166</t>
  </si>
  <si>
    <t>บ้านศรีนวล</t>
  </si>
  <si>
    <t>650539</t>
  </si>
  <si>
    <t>32030160</t>
  </si>
  <si>
    <t>บ้านตาโมม</t>
  </si>
  <si>
    <t>สะกาด</t>
  </si>
  <si>
    <t>650511</t>
  </si>
  <si>
    <t>32030156</t>
  </si>
  <si>
    <t>บ้านกระสัง</t>
  </si>
  <si>
    <t>พระแก้ว</t>
  </si>
  <si>
    <t>650549</t>
  </si>
  <si>
    <t>32030136</t>
  </si>
  <si>
    <t>บ้านลำหาด</t>
  </si>
  <si>
    <t>ทับทัน</t>
  </si>
  <si>
    <t>760277</t>
  </si>
  <si>
    <t>39010121</t>
  </si>
  <si>
    <t xml:space="preserve">นิคมโคกม่วงศรีสมพร </t>
  </si>
  <si>
    <t>บ้านถิ่น</t>
  </si>
  <si>
    <t>โนนสัง</t>
  </si>
  <si>
    <t>หนองบัวลำภู</t>
  </si>
  <si>
    <t>สำนักงานเขตพื้นที่การศึกษาประถมศึกษาหนองบัวลำภู เขต ๑</t>
  </si>
  <si>
    <t>760303</t>
  </si>
  <si>
    <t>39020090</t>
  </si>
  <si>
    <t>บ้านนาแก</t>
  </si>
  <si>
    <t>นาแก</t>
  </si>
  <si>
    <t>นาวัง</t>
  </si>
  <si>
    <t>สำนักงานเขตพื้นที่การศึกษาประถมศึกษาหนองบัวลำภู เขต ๒</t>
  </si>
  <si>
    <t>680435</t>
  </si>
  <si>
    <t>41010158</t>
  </si>
  <si>
    <t>บ้านดงยางนารายณ์</t>
  </si>
  <si>
    <t>จอมศรี</t>
  </si>
  <si>
    <t>เพ็ญ</t>
  </si>
  <si>
    <t>อุดรธานี</t>
  </si>
  <si>
    <t>สำนักงานเขตพื้นที่การศึกษาประถมศึกษาอุดรธานี เขต ๑</t>
  </si>
  <si>
    <t>680370</t>
  </si>
  <si>
    <t>41010201</t>
  </si>
  <si>
    <t>บ้านนาส่อนโพนทัน</t>
  </si>
  <si>
    <t>ดอนบอสโกวิทยา</t>
  </si>
  <si>
    <t>หมากแข้ง</t>
  </si>
  <si>
    <t>690294</t>
  </si>
  <si>
    <t>53010182</t>
  </si>
  <si>
    <t>บ้านแพะ</t>
  </si>
  <si>
    <t>ทองแสนขัน</t>
  </si>
  <si>
    <t>อุตรดิตถ์</t>
  </si>
  <si>
    <t>สำนักงานเขตพื้นที่การศึกษาประถมศึกษาอุตรดิตถ์ เขต ๑</t>
  </si>
  <si>
    <t>710225</t>
  </si>
  <si>
    <t>34010134</t>
  </si>
  <si>
    <t>บ้านโพนเมือง(สุกวิทยา)</t>
  </si>
  <si>
    <t>หนองเหล่า</t>
  </si>
  <si>
    <t>เขื่องใน</t>
  </si>
  <si>
    <t>อุบลราชธานี</t>
  </si>
  <si>
    <t>สำนักงานเขตพื้นที่การศึกษาประถมศึกษาอุบลราชธานี เขต ๑</t>
  </si>
  <si>
    <t>710223</t>
  </si>
  <si>
    <t>34010136</t>
  </si>
  <si>
    <t>บ้านคูขาด(ศรีวิทยาคาร)</t>
  </si>
  <si>
    <t>710062</t>
  </si>
  <si>
    <t>34010041</t>
  </si>
  <si>
    <t>บ้านนามึน</t>
  </si>
  <si>
    <t>ไร่น้อย</t>
  </si>
  <si>
    <t>711010</t>
  </si>
  <si>
    <t>34010252</t>
  </si>
  <si>
    <t>บ้านนาไผ่</t>
  </si>
  <si>
    <t>เหล่าเสือโก้ก</t>
  </si>
  <si>
    <t>710139</t>
  </si>
  <si>
    <t>34030076</t>
  </si>
  <si>
    <t>ชุมชนห้วยไผ่</t>
  </si>
  <si>
    <t>ห้วยไผ่</t>
  </si>
  <si>
    <t>โขงเจียม</t>
  </si>
  <si>
    <t>สำนักงานเขตพื้นที่การศึกษาประถมศึกษาอุบลราชธานี เขต ๓</t>
  </si>
  <si>
    <t>710644</t>
  </si>
  <si>
    <t>34030157</t>
  </si>
  <si>
    <t>บ้านดอนก่อ</t>
  </si>
  <si>
    <t>อ่างศิลา</t>
  </si>
  <si>
    <t>พิบูลมังสาหาร</t>
  </si>
  <si>
    <t>710648</t>
  </si>
  <si>
    <t>34030111</t>
  </si>
  <si>
    <t>บ้านนกเต็น</t>
  </si>
  <si>
    <t>โนนกลาง</t>
  </si>
  <si>
    <t>710615</t>
  </si>
  <si>
    <t>34030108</t>
  </si>
  <si>
    <t>บ้านหนองไฮ(เมฆวิทยาคาร)</t>
  </si>
  <si>
    <t>710950</t>
  </si>
  <si>
    <t>34030210</t>
  </si>
  <si>
    <t>บ้านคำก้อม</t>
  </si>
  <si>
    <t>ฝางคำ</t>
  </si>
  <si>
    <t>สิรินธร</t>
  </si>
  <si>
    <t>งามจิตวารินชำราบ ๒</t>
  </si>
  <si>
    <t>แสนสุข</t>
  </si>
  <si>
    <t>วารินชำราบ</t>
  </si>
  <si>
    <t>สำนักงานเขตพื้นที่การศึกษาประถมศึกษาอุบลราชธานี เขต ๔</t>
  </si>
  <si>
    <t>711074</t>
  </si>
  <si>
    <t>34040147</t>
  </si>
  <si>
    <t>บ้านสำโรงคุรุราษฏร์วิทยา</t>
  </si>
  <si>
    <t>สว่าง</t>
  </si>
  <si>
    <t>สว่างวีระวงศ์</t>
  </si>
  <si>
    <t>710889</t>
  </si>
  <si>
    <t>34040108</t>
  </si>
  <si>
    <t>บ้านสำโรง(คุรุประชาสามัคคี)</t>
  </si>
  <si>
    <t>710872</t>
  </si>
  <si>
    <t>34040099</t>
  </si>
  <si>
    <t>บ้านหนองผือโปร่งคำ</t>
  </si>
  <si>
    <t>โนนกาเล็น</t>
  </si>
  <si>
    <t>710873</t>
  </si>
  <si>
    <t>34040095</t>
  </si>
  <si>
    <t>บ้านโพนเมือง (ศีลสุนทรคุรุราษฎร์วิทยา)</t>
  </si>
  <si>
    <t>711085</t>
  </si>
  <si>
    <t>34050244</t>
  </si>
  <si>
    <t>บ้านโนนยาง</t>
  </si>
  <si>
    <t>โคกสะอาด</t>
  </si>
  <si>
    <t>น้ำขุ่น</t>
  </si>
  <si>
    <t>สำนักงานเขตพื้นที่การศึกษาประถมศึกษาอุบลราชธานี เขต 5</t>
  </si>
  <si>
    <t>710326</t>
  </si>
  <si>
    <t>34050029</t>
  </si>
  <si>
    <t>บ้านโนนกาเร็น</t>
  </si>
  <si>
    <t>ตบหู</t>
  </si>
  <si>
    <t>เดชอุดม</t>
  </si>
  <si>
    <t>สำนักงานเขตพื้นที่การศึกษาประถมศึกษาอุบลราชธานี เขต ๕</t>
  </si>
  <si>
    <t>710544</t>
  </si>
  <si>
    <t>34050169</t>
  </si>
  <si>
    <t>บ้านหนองกบ</t>
  </si>
  <si>
    <t>คอแลน</t>
  </si>
  <si>
    <t>บุณฑริก</t>
  </si>
  <si>
    <t>710535</t>
  </si>
  <si>
    <t>34050185</t>
  </si>
  <si>
    <t>บ้านโนนบากมิตรภาพที่ 83</t>
  </si>
  <si>
    <t>บัวงาม</t>
  </si>
  <si>
    <t>พระปริยัติธรรมมุจลินวิทยา</t>
  </si>
  <si>
    <t>ดอนจิก</t>
  </si>
  <si>
    <t>สำนักงานพระพุทธศาสนาแห่งชาติ</t>
  </si>
  <si>
    <t>เกาะลันตาน้อย</t>
  </si>
  <si>
    <t xml:space="preserve"> เกาะลันตาน้อย</t>
  </si>
  <si>
    <t>5602133</t>
  </si>
  <si>
    <t>5710305</t>
  </si>
  <si>
    <t>5606186</t>
  </si>
  <si>
    <t>5606187</t>
  </si>
  <si>
    <t>5705253</t>
  </si>
  <si>
    <t>5407019</t>
  </si>
  <si>
    <t>5503053</t>
  </si>
  <si>
    <t>5504059</t>
  </si>
  <si>
    <t>5705249</t>
  </si>
  <si>
    <t>5706278</t>
  </si>
  <si>
    <t>5706279</t>
  </si>
  <si>
    <t>5407024</t>
  </si>
  <si>
    <t>5508093</t>
  </si>
  <si>
    <t>5710306</t>
  </si>
  <si>
    <t>5507087</t>
  </si>
  <si>
    <t>5610217</t>
  </si>
  <si>
    <t>5511118</t>
  </si>
  <si>
    <t>5601124</t>
  </si>
  <si>
    <t>5607200</t>
  </si>
  <si>
    <t>5511117</t>
  </si>
  <si>
    <t>5604159</t>
  </si>
  <si>
    <t>5607205</t>
  </si>
  <si>
    <t>5606191</t>
  </si>
  <si>
    <t>5602128</t>
  </si>
  <si>
    <t>5706283</t>
  </si>
  <si>
    <t>5604157</t>
  </si>
  <si>
    <t>5601126</t>
  </si>
  <si>
    <t>5412039</t>
  </si>
  <si>
    <t>5505071</t>
  </si>
  <si>
    <t>5705269</t>
  </si>
  <si>
    <t>5506086</t>
  </si>
  <si>
    <t>5506084</t>
  </si>
  <si>
    <t>5701221</t>
  </si>
  <si>
    <t>5607206</t>
  </si>
  <si>
    <t>รายชื่อ รร.สมาชิก</t>
  </si>
  <si>
    <t>ระแหง</t>
  </si>
  <si>
    <t>สำนักงานเขตพื้นที่การศึกษามัธยมศึกษา เขต 4</t>
  </si>
  <si>
    <t>270188</t>
  </si>
  <si>
    <t>บัวแก้วเกษร</t>
  </si>
  <si>
    <t>ลาดหลุมแก้ว</t>
  </si>
  <si>
    <t>นายกนก   ขวัญดี</t>
  </si>
  <si>
    <t>นางจรุญ  จารุสาร</t>
  </si>
  <si>
    <t>นางธนารักษ์  มากรุ่ง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</si>
</sst>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7" formatCode="0.0"/>
  </numFmts>
  <fonts count="88" x14ac:knownFonts="1">
    <font>
      <sz val="14"/>
      <name val="Cordia New"/>
      <charset val="222"/>
    </font>
    <font>
      <u/>
      <sz val="14"/>
      <color theme="10"/>
      <name val="Cordia New"/>
      <family val="2"/>
    </font>
    <font>
      <sz val="16"/>
      <name val="EucrosiaUPC"/>
      <family val="1"/>
    </font>
    <font>
      <u/>
      <sz val="14"/>
      <color theme="10"/>
      <name val="EucrosiaUPC"/>
      <family val="1"/>
    </font>
    <font>
      <b/>
      <sz val="14"/>
      <name val="EucrosiaUPC"/>
      <family val="1"/>
    </font>
    <font>
      <sz val="14"/>
      <name val="EucrosiaUPC"/>
      <family val="1"/>
    </font>
    <font>
      <sz val="16"/>
      <color theme="6" tint="-0.499984740745262"/>
      <name val="EucrosiaUPC"/>
      <family val="1"/>
    </font>
    <font>
      <b/>
      <sz val="16"/>
      <color theme="4" tint="-0.499984740745262"/>
      <name val="EucrosiaUPC"/>
      <family val="1"/>
    </font>
    <font>
      <sz val="12"/>
      <name val="EucrosiaUPC"/>
      <family val="1"/>
    </font>
    <font>
      <b/>
      <sz val="14"/>
      <name val="Cordia New"/>
      <family val="2"/>
    </font>
    <font>
      <sz val="18"/>
      <color rgb="FFC00000"/>
      <name val="EucrosiaUPC"/>
      <family val="1"/>
    </font>
    <font>
      <sz val="14"/>
      <name val="Cordia New"/>
      <family val="2"/>
    </font>
    <font>
      <sz val="16"/>
      <name val="Cordia New"/>
      <family val="2"/>
    </font>
    <font>
      <u/>
      <sz val="16"/>
      <name val="EucrosiaUPC"/>
      <family val="1"/>
    </font>
    <font>
      <sz val="16"/>
      <color theme="6" tint="-0.249977111117893"/>
      <name val="EucrosiaUPC"/>
      <family val="1"/>
    </font>
    <font>
      <b/>
      <sz val="16"/>
      <name val="EucrosiaUPC"/>
      <family val="1"/>
    </font>
    <font>
      <sz val="10"/>
      <name val="EucrosiaUPC"/>
      <family val="1"/>
    </font>
    <font>
      <b/>
      <sz val="18"/>
      <name val="EucrosiaUPC"/>
      <family val="1"/>
    </font>
    <font>
      <sz val="16"/>
      <name val="Wingdings"/>
      <charset val="2"/>
    </font>
    <font>
      <b/>
      <sz val="16"/>
      <color theme="8" tint="0.39997558519241921"/>
      <name val="EucrosiaUPC"/>
      <family val="1"/>
    </font>
    <font>
      <sz val="16"/>
      <color theme="8" tint="0.39997558519241921"/>
      <name val="EucrosiaUPC"/>
      <family val="1"/>
    </font>
    <font>
      <b/>
      <sz val="12"/>
      <name val="EucrosiaUPC"/>
      <family val="1"/>
    </font>
    <font>
      <u/>
      <sz val="14"/>
      <name val="EucrosiaUPC"/>
      <family val="1"/>
    </font>
    <font>
      <sz val="14"/>
      <color theme="7" tint="-0.499984740745262"/>
      <name val="EucrosiaUPC"/>
      <family val="1"/>
    </font>
    <font>
      <sz val="16"/>
      <color theme="8" tint="0.79998168889431442"/>
      <name val="EucrosiaUPC"/>
      <family val="1"/>
    </font>
    <font>
      <sz val="14"/>
      <color theme="6" tint="-0.249977111117893"/>
      <name val="EucrosiaUPC"/>
      <family val="1"/>
    </font>
    <font>
      <sz val="16"/>
      <color theme="10"/>
      <name val="EucrosiaUPC"/>
      <family val="1"/>
    </font>
    <font>
      <sz val="16"/>
      <color theme="6" tint="0.79998168889431442"/>
      <name val="EucrosiaUPC"/>
      <family val="1"/>
    </font>
    <font>
      <sz val="16"/>
      <color theme="2"/>
      <name val="EucrosiaUPC"/>
      <family val="1"/>
    </font>
    <font>
      <sz val="14"/>
      <color theme="2"/>
      <name val="EucrosiaUPC"/>
      <family val="1"/>
    </font>
    <font>
      <sz val="18"/>
      <color theme="2"/>
      <name val="EucrosiaUPC"/>
      <family val="1"/>
    </font>
    <font>
      <sz val="18"/>
      <color theme="0" tint="-4.9989318521683403E-2"/>
      <name val="EucrosiaUPC"/>
      <family val="1"/>
    </font>
    <font>
      <sz val="16"/>
      <color rgb="FFFF0000"/>
      <name val="EucrosiaUPC"/>
      <family val="1"/>
    </font>
    <font>
      <b/>
      <sz val="16"/>
      <color theme="3" tint="-0.249977111117893"/>
      <name val="EucrosiaUPC"/>
      <family val="1"/>
    </font>
    <font>
      <sz val="16"/>
      <color theme="0"/>
      <name val="EucrosiaUPC"/>
      <family val="1"/>
    </font>
    <font>
      <sz val="18"/>
      <color theme="0"/>
      <name val="EucrosiaUPC"/>
      <family val="1"/>
    </font>
    <font>
      <sz val="12"/>
      <color theme="10"/>
      <name val="Consolas"/>
      <family val="3"/>
    </font>
    <font>
      <u/>
      <sz val="16"/>
      <color theme="10"/>
      <name val="EucrosiaUPC"/>
      <family val="1"/>
    </font>
    <font>
      <u/>
      <sz val="12"/>
      <name val="EucrosiaUPC"/>
      <family val="1"/>
    </font>
    <font>
      <sz val="14"/>
      <color theme="6" tint="0.79998168889431442"/>
      <name val="EucrosiaUPC"/>
      <family val="1"/>
    </font>
    <font>
      <sz val="14"/>
      <color theme="10"/>
      <name val="EucrosiaUPC"/>
      <family val="1"/>
    </font>
    <font>
      <sz val="16"/>
      <color rgb="FFFFC000"/>
      <name val="EucrosiaUPC"/>
      <family val="1"/>
    </font>
    <font>
      <sz val="16"/>
      <color theme="9" tint="-0.249977111117893"/>
      <name val="EucrosiaUPC"/>
      <family val="1"/>
    </font>
    <font>
      <sz val="14"/>
      <color theme="5" tint="-0.249977111117893"/>
      <name val="EucrosiaUPC"/>
      <family val="1"/>
    </font>
    <font>
      <u/>
      <sz val="16"/>
      <color rgb="FFFF0000"/>
      <name val="EucrosiaUPC"/>
      <family val="1"/>
    </font>
    <font>
      <sz val="14"/>
      <color theme="9" tint="-0.249977111117893"/>
      <name val="EucrosiaUPC"/>
      <family val="1"/>
    </font>
    <font>
      <b/>
      <sz val="18"/>
      <color theme="8" tint="0.39997558519241921"/>
      <name val="EucrosiaUPC"/>
      <family val="1"/>
    </font>
    <font>
      <sz val="16"/>
      <color rgb="FFC00000"/>
      <name val="EucrosiaUPC"/>
      <family val="1"/>
    </font>
    <font>
      <sz val="14"/>
      <color rgb="FFFF0000"/>
      <name val="Cordia New"/>
      <family val="2"/>
    </font>
    <font>
      <b/>
      <sz val="20"/>
      <name val="EucrosiaUPC"/>
      <family val="1"/>
    </font>
    <font>
      <sz val="18"/>
      <name val="EucrosiaUPC"/>
      <family val="1"/>
    </font>
    <font>
      <sz val="18"/>
      <color theme="8" tint="0.79998168889431442"/>
      <name val="EucrosiaUPC"/>
      <family val="1"/>
    </font>
    <font>
      <sz val="18"/>
      <color theme="6" tint="0.79998168889431442"/>
      <name val="EucrosiaUPC"/>
      <family val="1"/>
    </font>
    <font>
      <b/>
      <sz val="11"/>
      <name val="EucrosiaUPC"/>
      <family val="1"/>
    </font>
    <font>
      <b/>
      <sz val="20"/>
      <color theme="0"/>
      <name val="EucrosiaUPC"/>
      <family val="1"/>
    </font>
    <font>
      <sz val="12"/>
      <name val="Cordia New"/>
      <family val="2"/>
    </font>
    <font>
      <sz val="18"/>
      <color theme="9" tint="0.59999389629810485"/>
      <name val="EucrosiaUPC"/>
      <family val="1"/>
    </font>
    <font>
      <sz val="18"/>
      <color theme="9" tint="0.79998168889431442"/>
      <name val="EucrosiaUPC"/>
      <family val="1"/>
    </font>
    <font>
      <b/>
      <sz val="18"/>
      <color theme="9" tint="0.39997558519241921"/>
      <name val="EucrosiaUPC"/>
      <family val="1"/>
    </font>
    <font>
      <sz val="16"/>
      <color theme="9" tint="0.79998168889431442"/>
      <name val="EucrosiaUPC"/>
      <family val="1"/>
    </font>
    <font>
      <b/>
      <sz val="16"/>
      <color theme="9" tint="0.39997558519241921"/>
      <name val="EucrosiaUPC"/>
      <family val="1"/>
    </font>
    <font>
      <sz val="16"/>
      <color rgb="FFFFFF00"/>
      <name val="EucrosiaUPC"/>
      <family val="1"/>
    </font>
    <font>
      <sz val="16"/>
      <color theme="5" tint="0.59999389629810485"/>
      <name val="EucrosiaUPC"/>
      <family val="1"/>
    </font>
    <font>
      <sz val="16"/>
      <color theme="9" tint="0.39997558519241921"/>
      <name val="EucrosiaUPC"/>
      <family val="1"/>
    </font>
    <font>
      <b/>
      <sz val="18"/>
      <color theme="9" tint="0.79998168889431442"/>
      <name val="EucrosiaUPC"/>
      <family val="1"/>
    </font>
    <font>
      <sz val="18"/>
      <color rgb="FFFF0000"/>
      <name val="EucrosiaUPC"/>
      <family val="1"/>
    </font>
    <font>
      <sz val="16"/>
      <name val="TH SarabunPSK"/>
      <family val="2"/>
    </font>
    <font>
      <b/>
      <sz val="18"/>
      <name val="TH SarabunPSK"/>
      <family val="2"/>
    </font>
    <font>
      <sz val="12"/>
      <color rgb="FFFFFF00"/>
      <name val="EucrosiaUPC"/>
      <family val="1"/>
    </font>
    <font>
      <sz val="14"/>
      <color rgb="FFFFFF00"/>
      <name val="EucrosiaUPC"/>
      <family val="1"/>
    </font>
    <font>
      <sz val="14"/>
      <color rgb="FFFFC000"/>
      <name val="EucrosiaUPC"/>
      <family val="1"/>
    </font>
    <font>
      <b/>
      <sz val="14"/>
      <color theme="9" tint="0.79998168889431442"/>
      <name val="EucrosiaUPC"/>
      <family val="1"/>
    </font>
    <font>
      <b/>
      <sz val="18"/>
      <color theme="7" tint="-0.499984740745262"/>
      <name val="EucrosiaUPC"/>
      <family val="1"/>
    </font>
    <font>
      <b/>
      <sz val="16"/>
      <color theme="7" tint="-0.499984740745262"/>
      <name val="EucrosiaUPC"/>
      <family val="1"/>
    </font>
    <font>
      <sz val="16"/>
      <color theme="5" tint="-0.499984740745262"/>
      <name val="EucrosiaUPC"/>
      <family val="1"/>
    </font>
    <font>
      <u/>
      <sz val="16"/>
      <color theme="5" tint="-0.499984740745262"/>
      <name val="EucrosiaUPC"/>
      <family val="1"/>
    </font>
    <font>
      <sz val="14"/>
      <color theme="5" tint="-0.499984740745262"/>
      <name val="EucrosiaUPC"/>
      <family val="1"/>
    </font>
    <font>
      <sz val="14"/>
      <color theme="0" tint="-4.9989318521683403E-2"/>
      <name val="EucrosiaUPC"/>
      <family val="1"/>
    </font>
    <font>
      <sz val="12"/>
      <color theme="0"/>
      <name val="EucrosiaUPC"/>
      <family val="1"/>
    </font>
    <font>
      <sz val="14"/>
      <color theme="0"/>
      <name val="EucrosiaUPC"/>
      <family val="1"/>
    </font>
    <font>
      <u/>
      <sz val="16"/>
      <color theme="2" tint="-9.9978637043366805E-2"/>
      <name val="EucrosiaUPC"/>
      <family val="1"/>
    </font>
    <font>
      <sz val="11"/>
      <name val="Calibri"/>
      <family val="2"/>
    </font>
    <font>
      <u/>
      <sz val="11"/>
      <color theme="10"/>
      <name val="Calibri"/>
      <family val="2"/>
    </font>
    <font>
      <sz val="11"/>
      <color theme="1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rgb="FFFF0000"/>
      <name val="Calibri"/>
      <family val="2"/>
    </font>
    <font>
      <b/>
      <sz val="14"/>
      <color theme="9" tint="0.59999389629810485"/>
      <name val="Calibri"/>
      <family val="2"/>
    </font>
  </fonts>
  <fills count="22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theme="5" tint="0.39997558519241921"/>
        <bgColor indexed="64"/>
      </patternFill>
    </fill>
  </fills>
  <borders count="1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/>
      <right/>
      <top style="thin">
        <color theme="9" tint="0.39991454817346722"/>
      </top>
      <bottom style="thin">
        <color theme="9" tint="0.39994506668294322"/>
      </bottom>
      <diagonal/>
    </border>
    <border>
      <left/>
      <right/>
      <top style="thin">
        <color theme="9" tint="0.39994506668294322"/>
      </top>
      <bottom style="thin">
        <color theme="9" tint="0.39991454817346722"/>
      </bottom>
      <diagonal/>
    </border>
    <border>
      <left/>
      <right/>
      <top style="thin">
        <color theme="9" tint="0.59996337778862885"/>
      </top>
      <bottom style="thin">
        <color theme="9" tint="0.59996337778862885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/>
      <diagonal/>
    </border>
    <border>
      <left style="thin">
        <color theme="9" tint="0.39994506668294322"/>
      </left>
      <right style="thin">
        <color theme="9" tint="0.39994506668294322"/>
      </right>
      <top/>
      <bottom/>
      <diagonal/>
    </border>
    <border>
      <left style="thin">
        <color theme="9" tint="0.39994506668294322"/>
      </left>
      <right style="thin">
        <color theme="9" tint="0.39994506668294322"/>
      </right>
      <top/>
      <bottom style="thin">
        <color theme="9" tint="0.39994506668294322"/>
      </bottom>
      <diagonal/>
    </border>
    <border>
      <left style="thin">
        <color theme="9" tint="0.39991454817346722"/>
      </left>
      <right style="thin">
        <color theme="9" tint="0.39994506668294322"/>
      </right>
      <top style="thin">
        <color theme="9" tint="0.39991454817346722"/>
      </top>
      <bottom/>
      <diagonal/>
    </border>
    <border>
      <left style="thin">
        <color theme="9" tint="0.39994506668294322"/>
      </left>
      <right style="thin">
        <color theme="9" tint="0.39991454817346722"/>
      </right>
      <top style="thin">
        <color theme="9" tint="0.39991454817346722"/>
      </top>
      <bottom/>
      <diagonal/>
    </border>
    <border>
      <left style="thin">
        <color theme="9" tint="0.39991454817346722"/>
      </left>
      <right style="thin">
        <color theme="9" tint="0.39994506668294322"/>
      </right>
      <top/>
      <bottom/>
      <diagonal/>
    </border>
    <border>
      <left style="thin">
        <color theme="9" tint="0.39994506668294322"/>
      </left>
      <right style="thin">
        <color theme="9" tint="0.39991454817346722"/>
      </right>
      <top/>
      <bottom/>
      <diagonal/>
    </border>
    <border>
      <left style="thin">
        <color theme="9" tint="0.39991454817346722"/>
      </left>
      <right style="thin">
        <color theme="9" tint="0.39991454817346722"/>
      </right>
      <top style="thin">
        <color theme="9" tint="0.39994506668294322"/>
      </top>
      <bottom/>
      <diagonal/>
    </border>
    <border>
      <left style="thin">
        <color theme="9" tint="0.39991454817346722"/>
      </left>
      <right style="thin">
        <color theme="9" tint="0.39991454817346722"/>
      </right>
      <top/>
      <bottom/>
      <diagonal/>
    </border>
    <border>
      <left style="thin">
        <color theme="9" tint="0.39991454817346722"/>
      </left>
      <right style="thin">
        <color theme="9" tint="0.39991454817346722"/>
      </right>
      <top/>
      <bottom style="thin">
        <color theme="9" tint="0.39991454817346722"/>
      </bottom>
      <diagonal/>
    </border>
    <border>
      <left style="thin">
        <color theme="9" tint="0.39991454817346722"/>
      </left>
      <right style="thin">
        <color theme="9" tint="0.39991454817346722"/>
      </right>
      <top style="thin">
        <color theme="9" tint="0.39991454817346722"/>
      </top>
      <bottom/>
      <diagonal/>
    </border>
    <border>
      <left style="thin">
        <color theme="9" tint="0.39991454817346722"/>
      </left>
      <right style="thin">
        <color theme="9" tint="0.39991454817346722"/>
      </right>
      <top/>
      <bottom style="thin">
        <color theme="9" tint="0.39994506668294322"/>
      </bottom>
      <diagonal/>
    </border>
    <border>
      <left style="thin">
        <color theme="9" tint="0.39991454817346722"/>
      </left>
      <right style="thin">
        <color theme="9" tint="0.39994506668294322"/>
      </right>
      <top style="thin">
        <color theme="9" tint="0.39994506668294322"/>
      </top>
      <bottom/>
      <diagonal/>
    </border>
    <border>
      <left style="thin">
        <color theme="9" tint="0.39994506668294322"/>
      </left>
      <right style="thin">
        <color theme="9" tint="0.39991454817346722"/>
      </right>
      <top style="thin">
        <color theme="9" tint="0.39994506668294322"/>
      </top>
      <bottom/>
      <diagonal/>
    </border>
    <border>
      <left style="thin">
        <color theme="9" tint="0.39991454817346722"/>
      </left>
      <right style="thin">
        <color theme="9" tint="0.39994506668294322"/>
      </right>
      <top/>
      <bottom style="thin">
        <color theme="9" tint="0.39994506668294322"/>
      </bottom>
      <diagonal/>
    </border>
    <border>
      <left style="thin">
        <color theme="9" tint="0.39994506668294322"/>
      </left>
      <right style="thin">
        <color theme="9" tint="0.39991454817346722"/>
      </right>
      <top/>
      <bottom style="thin">
        <color theme="9" tint="0.39994506668294322"/>
      </bottom>
      <diagonal/>
    </border>
    <border>
      <left style="thin">
        <color theme="9" tint="0.39991454817346722"/>
      </left>
      <right style="thin">
        <color theme="9" tint="0.39988402966399123"/>
      </right>
      <top style="thin">
        <color theme="9" tint="0.39991454817346722"/>
      </top>
      <bottom/>
      <diagonal/>
    </border>
    <border>
      <left style="thin">
        <color theme="9" tint="0.39988402966399123"/>
      </left>
      <right style="thin">
        <color theme="9" tint="0.39991454817346722"/>
      </right>
      <top style="thin">
        <color theme="9" tint="0.39991454817346722"/>
      </top>
      <bottom/>
      <diagonal/>
    </border>
    <border>
      <left style="thin">
        <color theme="9" tint="0.39991454817346722"/>
      </left>
      <right style="thin">
        <color theme="9" tint="0.39988402966399123"/>
      </right>
      <top/>
      <bottom/>
      <diagonal/>
    </border>
    <border>
      <left style="thin">
        <color theme="9" tint="0.39988402966399123"/>
      </left>
      <right style="thin">
        <color theme="9" tint="0.39991454817346722"/>
      </right>
      <top/>
      <bottom/>
      <diagonal/>
    </border>
    <border>
      <left style="thin">
        <color theme="9" tint="0.39991454817346722"/>
      </left>
      <right style="thin">
        <color theme="9" tint="0.39988402966399123"/>
      </right>
      <top/>
      <bottom style="thin">
        <color theme="9" tint="0.39988402966399123"/>
      </bottom>
      <diagonal/>
    </border>
    <border>
      <left style="thin">
        <color theme="9" tint="0.39988402966399123"/>
      </left>
      <right style="thin">
        <color theme="9" tint="0.39991454817346722"/>
      </right>
      <top/>
      <bottom style="thin">
        <color theme="9" tint="0.39988402966399123"/>
      </bottom>
      <diagonal/>
    </border>
    <border>
      <left/>
      <right/>
      <top style="thin">
        <color theme="9" tint="-0.24994659260841701"/>
      </top>
      <bottom style="thin">
        <color theme="9" tint="-0.24994659260841701"/>
      </bottom>
      <diagonal/>
    </border>
    <border>
      <left/>
      <right/>
      <top style="thin">
        <color theme="9" tint="-0.24994659260841701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thin">
        <color theme="9" tint="0.39994506668294322"/>
      </top>
      <bottom style="thin">
        <color theme="7" tint="-0.24994659260841701"/>
      </bottom>
      <diagonal/>
    </border>
    <border>
      <left/>
      <right/>
      <top style="thin">
        <color theme="9" tint="0.39994506668294322"/>
      </top>
      <bottom/>
      <diagonal/>
    </border>
    <border>
      <left style="thin">
        <color theme="9" tint="0.59996337778862885"/>
      </left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  <border>
      <left style="thin">
        <color theme="9" tint="0.59996337778862885"/>
      </left>
      <right/>
      <top style="thin">
        <color theme="9" tint="0.59996337778862885"/>
      </top>
      <bottom style="thin">
        <color theme="9" tint="0.59996337778862885"/>
      </bottom>
      <diagonal/>
    </border>
    <border>
      <left/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9" tint="0.59996337778862885"/>
      </bottom>
      <diagonal/>
    </border>
    <border>
      <left style="thin">
        <color indexed="64"/>
      </left>
      <right style="thin">
        <color indexed="64"/>
      </right>
      <top style="thin">
        <color theme="9" tint="0.59996337778862885"/>
      </top>
      <bottom style="thin">
        <color theme="9" tint="0.59996337778862885"/>
      </bottom>
      <diagonal/>
    </border>
    <border>
      <left style="thin">
        <color indexed="64"/>
      </left>
      <right style="thin">
        <color indexed="64"/>
      </right>
      <top style="thin">
        <color theme="9" tint="0.59996337778862885"/>
      </top>
      <bottom style="thin">
        <color indexed="64"/>
      </bottom>
      <diagonal/>
    </border>
    <border>
      <left style="thin">
        <color indexed="64"/>
      </left>
      <right style="thin">
        <color theme="6" tint="-0.24994659260841701"/>
      </right>
      <top style="thin">
        <color theme="6" tint="-0.24994659260841701"/>
      </top>
      <bottom style="thin">
        <color theme="6" tint="-0.24994659260841701"/>
      </bottom>
      <diagonal/>
    </border>
    <border>
      <left style="thin">
        <color theme="6" tint="-0.24994659260841701"/>
      </left>
      <right style="thin">
        <color theme="6" tint="-0.24994659260841701"/>
      </right>
      <top style="thin">
        <color theme="6" tint="-0.24994659260841701"/>
      </top>
      <bottom style="thin">
        <color theme="6" tint="-0.24994659260841701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5" tint="0.59996337778862885"/>
      </bottom>
      <diagonal/>
    </border>
    <border>
      <left style="thin">
        <color indexed="64"/>
      </left>
      <right style="thin">
        <color indexed="64"/>
      </right>
      <top style="thin">
        <color theme="5" tint="0.59996337778862885"/>
      </top>
      <bottom style="thin">
        <color theme="5" tint="0.59996337778862885"/>
      </bottom>
      <diagonal/>
    </border>
    <border>
      <left style="thin">
        <color indexed="64"/>
      </left>
      <right style="thin">
        <color indexed="64"/>
      </right>
      <top style="thin">
        <color theme="5" tint="0.59996337778862885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indexed="64"/>
      </left>
      <right style="thin">
        <color indexed="64"/>
      </right>
      <top style="thin">
        <color theme="9" tint="0.39994506668294322"/>
      </top>
      <bottom style="thin">
        <color indexed="64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/>
      <right/>
      <top style="thin">
        <color rgb="FFFFC000"/>
      </top>
      <bottom style="thin">
        <color rgb="FFFFC000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theme="9" tint="0.59996337778862885"/>
      </left>
      <right/>
      <top/>
      <bottom style="thin">
        <color theme="9" tint="0.59996337778862885"/>
      </bottom>
      <diagonal/>
    </border>
    <border>
      <left/>
      <right/>
      <top/>
      <bottom style="thin">
        <color theme="9" tint="0.59996337778862885"/>
      </bottom>
      <diagonal/>
    </border>
    <border>
      <left/>
      <right style="thin">
        <color theme="9" tint="0.59996337778862885"/>
      </right>
      <top/>
      <bottom style="thin">
        <color theme="9" tint="0.59996337778862885"/>
      </bottom>
      <diagonal/>
    </border>
    <border>
      <left style="thin">
        <color theme="9" tint="0.59996337778862885"/>
      </left>
      <right style="thin">
        <color theme="9" tint="0.59996337778862885"/>
      </right>
      <top/>
      <bottom style="thin">
        <color theme="9" tint="0.59996337778862885"/>
      </bottom>
      <diagonal/>
    </border>
    <border>
      <left/>
      <right/>
      <top/>
      <bottom style="thin">
        <color theme="2" tint="-0.24994659260841701"/>
      </bottom>
      <diagonal/>
    </border>
    <border>
      <left/>
      <right/>
      <top style="thin">
        <color theme="2" tint="-0.24994659260841701"/>
      </top>
      <bottom/>
      <diagonal/>
    </border>
    <border>
      <left/>
      <right/>
      <top style="thin">
        <color rgb="FFFFFF00"/>
      </top>
      <bottom style="thin">
        <color rgb="FFFFFF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739">
    <xf numFmtId="0" fontId="0" fillId="0" borderId="0" xfId="0"/>
    <xf numFmtId="0" fontId="5" fillId="0" borderId="0" xfId="0" applyFont="1" applyAlignment="1" applyProtection="1">
      <alignment vertical="center"/>
      <protection hidden="1"/>
    </xf>
    <xf numFmtId="0" fontId="4" fillId="0" borderId="0" xfId="0" applyFont="1" applyAlignment="1" applyProtection="1">
      <alignment vertical="center"/>
      <protection hidden="1"/>
    </xf>
    <xf numFmtId="0" fontId="4" fillId="0" borderId="0" xfId="0" applyFont="1" applyAlignment="1" applyProtection="1">
      <alignment horizontal="center" vertical="center"/>
      <protection hidden="1"/>
    </xf>
    <xf numFmtId="0" fontId="5" fillId="0" borderId="0" xfId="0" applyFont="1" applyAlignment="1" applyProtection="1">
      <alignment horizontal="center" vertical="center"/>
      <protection hidden="1"/>
    </xf>
    <xf numFmtId="0" fontId="2" fillId="0" borderId="0" xfId="0" applyFont="1" applyFill="1" applyProtection="1">
      <protection hidden="1"/>
    </xf>
    <xf numFmtId="0" fontId="2" fillId="0" borderId="0" xfId="0" applyFont="1" applyFill="1" applyAlignment="1" applyProtection="1">
      <alignment vertical="center"/>
      <protection hidden="1"/>
    </xf>
    <xf numFmtId="0" fontId="2" fillId="4" borderId="51" xfId="0" applyFont="1" applyFill="1" applyBorder="1" applyAlignment="1" applyProtection="1">
      <alignment horizontal="left"/>
      <protection locked="0" hidden="1"/>
    </xf>
    <xf numFmtId="0" fontId="2" fillId="4" borderId="54" xfId="0" applyFont="1" applyFill="1" applyBorder="1" applyAlignment="1" applyProtection="1">
      <protection locked="0" hidden="1"/>
    </xf>
    <xf numFmtId="0" fontId="2" fillId="8" borderId="0" xfId="0" applyFont="1" applyFill="1" applyProtection="1">
      <protection hidden="1"/>
    </xf>
    <xf numFmtId="0" fontId="5" fillId="0" borderId="0" xfId="0" applyFont="1" applyFill="1" applyProtection="1">
      <protection hidden="1"/>
    </xf>
    <xf numFmtId="0" fontId="2" fillId="0" borderId="0" xfId="0" applyFont="1" applyFill="1" applyAlignment="1" applyProtection="1">
      <alignment horizontal="left"/>
      <protection hidden="1"/>
    </xf>
    <xf numFmtId="0" fontId="5" fillId="0" borderId="0" xfId="0" applyFont="1" applyFill="1" applyAlignment="1" applyProtection="1">
      <alignment horizontal="left"/>
      <protection hidden="1"/>
    </xf>
    <xf numFmtId="0" fontId="16" fillId="0" borderId="0" xfId="0" applyFont="1" applyFill="1" applyProtection="1"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0" fillId="0" borderId="0" xfId="0" applyProtection="1">
      <protection hidden="1"/>
    </xf>
    <xf numFmtId="0" fontId="9" fillId="0" borderId="0" xfId="0" applyFont="1" applyProtection="1">
      <protection hidden="1"/>
    </xf>
    <xf numFmtId="0" fontId="11" fillId="0" borderId="0" xfId="0" applyFont="1" applyProtection="1">
      <protection hidden="1"/>
    </xf>
    <xf numFmtId="0" fontId="5" fillId="7" borderId="1" xfId="0" applyFont="1" applyFill="1" applyBorder="1" applyAlignment="1" applyProtection="1">
      <alignment horizontal="center" vertical="center"/>
      <protection hidden="1"/>
    </xf>
    <xf numFmtId="0" fontId="5" fillId="6" borderId="2" xfId="0" applyFont="1" applyFill="1" applyBorder="1" applyAlignment="1" applyProtection="1">
      <alignment horizontal="center" vertical="center"/>
      <protection hidden="1"/>
    </xf>
    <xf numFmtId="0" fontId="5" fillId="6" borderId="1" xfId="0" applyFont="1" applyFill="1" applyBorder="1" applyAlignment="1" applyProtection="1">
      <alignment horizontal="center" vertical="center"/>
      <protection hidden="1"/>
    </xf>
    <xf numFmtId="1" fontId="5" fillId="6" borderId="2" xfId="0" applyNumberFormat="1" applyFont="1" applyFill="1" applyBorder="1" applyAlignment="1" applyProtection="1">
      <alignment horizontal="center" vertical="center"/>
      <protection hidden="1"/>
    </xf>
    <xf numFmtId="1" fontId="4" fillId="6" borderId="4" xfId="0" applyNumberFormat="1" applyFont="1" applyFill="1" applyBorder="1" applyAlignment="1" applyProtection="1">
      <alignment horizontal="center" vertical="center"/>
      <protection hidden="1"/>
    </xf>
    <xf numFmtId="1" fontId="4" fillId="9" borderId="4" xfId="0" applyNumberFormat="1" applyFont="1" applyFill="1" applyBorder="1" applyAlignment="1" applyProtection="1">
      <alignment horizontal="center" vertical="center"/>
      <protection hidden="1"/>
    </xf>
    <xf numFmtId="0" fontId="5" fillId="6" borderId="3" xfId="0" applyFont="1" applyFill="1" applyBorder="1" applyAlignment="1" applyProtection="1">
      <alignment horizontal="center" vertical="center"/>
      <protection hidden="1"/>
    </xf>
    <xf numFmtId="0" fontId="5" fillId="6" borderId="14" xfId="0" applyFont="1" applyFill="1" applyBorder="1" applyAlignment="1" applyProtection="1">
      <alignment horizontal="center" vertical="center"/>
      <protection hidden="1"/>
    </xf>
    <xf numFmtId="49" fontId="5" fillId="6" borderId="1" xfId="0" applyNumberFormat="1" applyFont="1" applyFill="1" applyBorder="1" applyAlignment="1" applyProtection="1">
      <alignment horizontal="center" vertical="center" shrinkToFit="1"/>
      <protection hidden="1"/>
    </xf>
    <xf numFmtId="1" fontId="5" fillId="6" borderId="3" xfId="0" applyNumberFormat="1" applyFont="1" applyFill="1" applyBorder="1" applyAlignment="1" applyProtection="1">
      <alignment horizontal="center" vertical="center"/>
      <protection hidden="1"/>
    </xf>
    <xf numFmtId="1" fontId="5" fillId="6" borderId="14" xfId="0" applyNumberFormat="1" applyFont="1" applyFill="1" applyBorder="1" applyAlignment="1" applyProtection="1">
      <alignment horizontal="center" vertical="center"/>
      <protection hidden="1"/>
    </xf>
    <xf numFmtId="1" fontId="5" fillId="6" borderId="1" xfId="0" applyNumberFormat="1" applyFont="1" applyFill="1" applyBorder="1" applyAlignment="1" applyProtection="1">
      <alignment horizontal="center" vertical="center"/>
      <protection hidden="1"/>
    </xf>
    <xf numFmtId="0" fontId="5" fillId="6" borderId="2" xfId="0" applyFont="1" applyFill="1" applyBorder="1" applyAlignment="1" applyProtection="1">
      <alignment horizontal="center" vertical="center"/>
      <protection hidden="1"/>
    </xf>
    <xf numFmtId="0" fontId="5" fillId="6" borderId="1" xfId="0" applyFont="1" applyFill="1" applyBorder="1" applyAlignment="1" applyProtection="1">
      <alignment horizontal="center" vertical="center"/>
      <protection hidden="1"/>
    </xf>
    <xf numFmtId="1" fontId="5" fillId="9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Font="1" applyProtection="1">
      <protection hidden="1"/>
    </xf>
    <xf numFmtId="0" fontId="26" fillId="2" borderId="84" xfId="1" applyFont="1" applyFill="1" applyBorder="1" applyAlignment="1" applyProtection="1">
      <protection hidden="1"/>
    </xf>
    <xf numFmtId="0" fontId="2" fillId="2" borderId="84" xfId="0" applyFont="1" applyFill="1" applyBorder="1" applyProtection="1">
      <protection hidden="1"/>
    </xf>
    <xf numFmtId="0" fontId="26" fillId="2" borderId="0" xfId="1" applyFont="1" applyFill="1" applyAlignment="1" applyProtection="1">
      <alignment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5" fillId="0" borderId="0" xfId="0" applyFont="1" applyFill="1" applyAlignment="1" applyProtection="1">
      <alignment horizontal="center" vertical="center"/>
      <protection hidden="1"/>
    </xf>
    <xf numFmtId="0" fontId="2" fillId="0" borderId="0" xfId="0" applyFont="1" applyFill="1" applyBorder="1" applyProtection="1">
      <protection hidden="1"/>
    </xf>
    <xf numFmtId="0" fontId="2" fillId="9" borderId="0" xfId="0" applyFont="1" applyFill="1" applyBorder="1" applyProtection="1">
      <protection hidden="1"/>
    </xf>
    <xf numFmtId="0" fontId="2" fillId="0" borderId="0" xfId="0" applyFont="1" applyBorder="1" applyProtection="1">
      <protection hidden="1"/>
    </xf>
    <xf numFmtId="0" fontId="13" fillId="0" borderId="0" xfId="0" applyFont="1" applyFill="1" applyBorder="1" applyAlignment="1" applyProtection="1">
      <alignment horizontal="left"/>
      <protection hidden="1"/>
    </xf>
    <xf numFmtId="0" fontId="2" fillId="12" borderId="0" xfId="0" applyFont="1" applyFill="1" applyBorder="1" applyProtection="1">
      <protection hidden="1"/>
    </xf>
    <xf numFmtId="0" fontId="2" fillId="0" borderId="0" xfId="0" applyFont="1" applyFill="1" applyBorder="1" applyAlignment="1" applyProtection="1">
      <alignment horizontal="left" vertical="center"/>
      <protection hidden="1"/>
    </xf>
    <xf numFmtId="0" fontId="32" fillId="0" borderId="0" xfId="0" applyFont="1" applyFill="1" applyBorder="1" applyProtection="1">
      <protection hidden="1"/>
    </xf>
    <xf numFmtId="0" fontId="2" fillId="8" borderId="0" xfId="0" applyFont="1" applyFill="1" applyBorder="1" applyProtection="1">
      <protection hidden="1"/>
    </xf>
    <xf numFmtId="0" fontId="42" fillId="0" borderId="0" xfId="0" applyFont="1" applyFill="1" applyBorder="1" applyProtection="1">
      <protection hidden="1"/>
    </xf>
    <xf numFmtId="0" fontId="43" fillId="0" borderId="0" xfId="0" applyFont="1" applyFill="1" applyBorder="1" applyProtection="1">
      <protection hidden="1"/>
    </xf>
    <xf numFmtId="0" fontId="5" fillId="0" borderId="0" xfId="0" applyFont="1" applyAlignment="1" applyProtection="1">
      <alignment horizontal="left" vertical="center"/>
      <protection hidden="1"/>
    </xf>
    <xf numFmtId="0" fontId="5" fillId="0" borderId="0" xfId="0" applyFont="1" applyFill="1" applyBorder="1" applyProtection="1">
      <protection hidden="1"/>
    </xf>
    <xf numFmtId="0" fontId="5" fillId="0" borderId="0" xfId="0" applyFont="1" applyProtection="1">
      <protection hidden="1"/>
    </xf>
    <xf numFmtId="0" fontId="13" fillId="8" borderId="0" xfId="0" applyFont="1" applyFill="1" applyBorder="1" applyAlignment="1" applyProtection="1">
      <alignment horizontal="left" vertical="center"/>
      <protection hidden="1"/>
    </xf>
    <xf numFmtId="0" fontId="48" fillId="0" borderId="0" xfId="0" applyFont="1" applyProtection="1">
      <protection hidden="1"/>
    </xf>
    <xf numFmtId="0" fontId="13" fillId="8" borderId="0" xfId="0" applyFont="1" applyFill="1" applyProtection="1">
      <protection hidden="1"/>
    </xf>
    <xf numFmtId="0" fontId="5" fillId="0" borderId="0" xfId="0" applyFont="1" applyAlignment="1" applyProtection="1">
      <alignment wrapText="1"/>
      <protection hidden="1"/>
    </xf>
    <xf numFmtId="0" fontId="5" fillId="9" borderId="0" xfId="0" applyFont="1" applyFill="1" applyAlignment="1" applyProtection="1">
      <alignment wrapText="1"/>
      <protection hidden="1"/>
    </xf>
    <xf numFmtId="0" fontId="4" fillId="0" borderId="0" xfId="0" applyFont="1" applyAlignment="1" applyProtection="1">
      <alignment horizontal="left" wrapText="1"/>
      <protection hidden="1"/>
    </xf>
    <xf numFmtId="0" fontId="5" fillId="0" borderId="0" xfId="0" applyFont="1" applyFill="1" applyAlignment="1" applyProtection="1">
      <alignment wrapText="1"/>
      <protection hidden="1"/>
    </xf>
    <xf numFmtId="0" fontId="5" fillId="9" borderId="74" xfId="0" applyFont="1" applyFill="1" applyBorder="1" applyAlignment="1" applyProtection="1">
      <alignment horizontal="center" wrapText="1"/>
      <protection hidden="1"/>
    </xf>
    <xf numFmtId="0" fontId="5" fillId="9" borderId="75" xfId="0" applyFont="1" applyFill="1" applyBorder="1" applyAlignment="1" applyProtection="1">
      <alignment horizontal="center" wrapText="1"/>
      <protection hidden="1"/>
    </xf>
    <xf numFmtId="0" fontId="5" fillId="0" borderId="74" xfId="0" applyFont="1" applyFill="1" applyBorder="1" applyAlignment="1" applyProtection="1">
      <alignment horizontal="left" vertical="center" wrapText="1"/>
      <protection hidden="1"/>
    </xf>
    <xf numFmtId="0" fontId="5" fillId="0" borderId="75" xfId="0" applyFont="1" applyFill="1" applyBorder="1" applyAlignment="1" applyProtection="1">
      <alignment horizontal="left" vertical="center" wrapText="1"/>
      <protection hidden="1"/>
    </xf>
    <xf numFmtId="0" fontId="5" fillId="0" borderId="67" xfId="0" applyFont="1" applyFill="1" applyBorder="1" applyAlignment="1" applyProtection="1">
      <alignment horizontal="left" vertical="center" wrapText="1"/>
      <protection hidden="1"/>
    </xf>
    <xf numFmtId="0" fontId="5" fillId="0" borderId="68" xfId="0" applyFont="1" applyFill="1" applyBorder="1" applyAlignment="1" applyProtection="1">
      <alignment horizontal="left" vertical="center" wrapText="1"/>
      <protection hidden="1"/>
    </xf>
    <xf numFmtId="0" fontId="5" fillId="0" borderId="65" xfId="0" applyFont="1" applyBorder="1" applyAlignment="1" applyProtection="1">
      <protection hidden="1"/>
    </xf>
    <xf numFmtId="0" fontId="5" fillId="0" borderId="66" xfId="0" applyFont="1" applyBorder="1" applyAlignment="1" applyProtection="1">
      <protection hidden="1"/>
    </xf>
    <xf numFmtId="0" fontId="5" fillId="0" borderId="68" xfId="0" applyFont="1" applyBorder="1" applyAlignment="1" applyProtection="1">
      <alignment wrapText="1"/>
      <protection hidden="1"/>
    </xf>
    <xf numFmtId="0" fontId="5" fillId="0" borderId="68" xfId="0" applyFont="1" applyBorder="1" applyAlignment="1" applyProtection="1">
      <protection hidden="1"/>
    </xf>
    <xf numFmtId="0" fontId="5" fillId="0" borderId="74" xfId="0" applyFont="1" applyBorder="1" applyProtection="1">
      <protection hidden="1"/>
    </xf>
    <xf numFmtId="0" fontId="5" fillId="0" borderId="75" xfId="0" applyFont="1" applyFill="1" applyBorder="1" applyAlignment="1" applyProtection="1">
      <alignment wrapText="1"/>
      <protection hidden="1"/>
    </xf>
    <xf numFmtId="0" fontId="5" fillId="0" borderId="68" xfId="0" applyFont="1" applyFill="1" applyBorder="1" applyAlignment="1" applyProtection="1">
      <alignment wrapText="1"/>
      <protection hidden="1"/>
    </xf>
    <xf numFmtId="0" fontId="5" fillId="0" borderId="76" xfId="0" applyFont="1" applyFill="1" applyBorder="1" applyAlignment="1" applyProtection="1">
      <alignment horizontal="left" vertical="center" wrapText="1"/>
      <protection hidden="1"/>
    </xf>
    <xf numFmtId="0" fontId="5" fillId="0" borderId="77" xfId="0" applyFont="1" applyFill="1" applyBorder="1" applyAlignment="1" applyProtection="1">
      <alignment wrapText="1"/>
      <protection hidden="1"/>
    </xf>
    <xf numFmtId="0" fontId="4" fillId="0" borderId="0" xfId="0" applyFont="1" applyFill="1" applyBorder="1" applyAlignment="1" applyProtection="1">
      <alignment horizontal="left" vertical="center" wrapText="1"/>
      <protection hidden="1"/>
    </xf>
    <xf numFmtId="0" fontId="5" fillId="9" borderId="69" xfId="0" applyFont="1" applyFill="1" applyBorder="1" applyAlignment="1" applyProtection="1">
      <alignment horizontal="center" wrapText="1"/>
      <protection hidden="1"/>
    </xf>
    <xf numFmtId="0" fontId="5" fillId="0" borderId="69" xfId="0" applyFont="1" applyBorder="1" applyProtection="1">
      <protection hidden="1"/>
    </xf>
    <xf numFmtId="0" fontId="5" fillId="0" borderId="70" xfId="0" applyFont="1" applyFill="1" applyBorder="1" applyAlignment="1" applyProtection="1">
      <alignment horizontal="left" vertical="center" wrapText="1"/>
      <protection hidden="1"/>
    </xf>
    <xf numFmtId="0" fontId="5" fillId="0" borderId="70" xfId="0" applyFont="1" applyBorder="1" applyProtection="1">
      <protection hidden="1"/>
    </xf>
    <xf numFmtId="0" fontId="5" fillId="0" borderId="73" xfId="0" applyFont="1" applyFill="1" applyBorder="1" applyAlignment="1" applyProtection="1">
      <alignment horizontal="left" vertical="center" wrapText="1"/>
      <protection hidden="1"/>
    </xf>
    <xf numFmtId="0" fontId="5" fillId="0" borderId="73" xfId="0" applyFont="1" applyBorder="1" applyProtection="1">
      <protection hidden="1"/>
    </xf>
    <xf numFmtId="0" fontId="5" fillId="0" borderId="71" xfId="0" applyFont="1" applyFill="1" applyBorder="1" applyAlignment="1" applyProtection="1">
      <alignment horizontal="left" vertical="center" wrapText="1"/>
      <protection hidden="1"/>
    </xf>
    <xf numFmtId="0" fontId="5" fillId="0" borderId="71" xfId="0" applyFont="1" applyBorder="1" applyProtection="1">
      <protection hidden="1"/>
    </xf>
    <xf numFmtId="0" fontId="4" fillId="0" borderId="0" xfId="0" applyFont="1" applyAlignment="1" applyProtection="1">
      <protection hidden="1"/>
    </xf>
    <xf numFmtId="0" fontId="5" fillId="9" borderId="62" xfId="0" applyFont="1" applyFill="1" applyBorder="1" applyAlignment="1" applyProtection="1">
      <alignment horizontal="center" wrapText="1"/>
      <protection hidden="1"/>
    </xf>
    <xf numFmtId="0" fontId="5" fillId="0" borderId="62" xfId="0" applyFont="1" applyBorder="1" applyAlignment="1" applyProtection="1">
      <protection hidden="1"/>
    </xf>
    <xf numFmtId="0" fontId="5" fillId="0" borderId="63" xfId="0" applyFont="1" applyBorder="1" applyAlignment="1" applyProtection="1">
      <alignment horizontal="left" indent="2"/>
      <protection hidden="1"/>
    </xf>
    <xf numFmtId="0" fontId="5" fillId="0" borderId="63" xfId="0" applyFont="1" applyBorder="1" applyAlignment="1" applyProtection="1">
      <protection hidden="1"/>
    </xf>
    <xf numFmtId="0" fontId="5" fillId="0" borderId="63" xfId="0" applyFont="1" applyFill="1" applyBorder="1" applyAlignment="1" applyProtection="1">
      <alignment horizontal="left" vertical="center" wrapText="1"/>
      <protection hidden="1"/>
    </xf>
    <xf numFmtId="0" fontId="5" fillId="0" borderId="64" xfId="0" applyFont="1" applyFill="1" applyBorder="1" applyAlignment="1" applyProtection="1">
      <alignment horizontal="left" vertical="center" wrapText="1"/>
      <protection hidden="1"/>
    </xf>
    <xf numFmtId="0" fontId="5" fillId="0" borderId="64" xfId="0" applyFont="1" applyFill="1" applyBorder="1" applyAlignment="1" applyProtection="1">
      <alignment wrapText="1"/>
      <protection hidden="1"/>
    </xf>
    <xf numFmtId="0" fontId="4" fillId="0" borderId="0" xfId="0" applyFont="1" applyProtection="1">
      <protection hidden="1"/>
    </xf>
    <xf numFmtId="0" fontId="5" fillId="0" borderId="72" xfId="0" applyFont="1" applyBorder="1" applyProtection="1">
      <protection hidden="1"/>
    </xf>
    <xf numFmtId="0" fontId="5" fillId="0" borderId="72" xfId="0" applyFont="1" applyBorder="1" applyAlignment="1" applyProtection="1">
      <alignment horizontal="left"/>
      <protection hidden="1"/>
    </xf>
    <xf numFmtId="0" fontId="5" fillId="0" borderId="70" xfId="0" applyFont="1" applyBorder="1" applyAlignment="1" applyProtection="1">
      <alignment horizontal="left"/>
      <protection hidden="1"/>
    </xf>
    <xf numFmtId="0" fontId="5" fillId="0" borderId="71" xfId="0" applyFont="1" applyBorder="1" applyAlignment="1" applyProtection="1">
      <alignment horizontal="left"/>
      <protection hidden="1"/>
    </xf>
    <xf numFmtId="0" fontId="5" fillId="9" borderId="0" xfId="0" applyFont="1" applyFill="1" applyAlignment="1" applyProtection="1">
      <alignment horizontal="left" wrapText="1"/>
      <protection hidden="1"/>
    </xf>
    <xf numFmtId="0" fontId="5" fillId="0" borderId="75" xfId="0" applyFont="1" applyBorder="1" applyProtection="1">
      <protection hidden="1"/>
    </xf>
    <xf numFmtId="0" fontId="5" fillId="0" borderId="67" xfId="0" applyFont="1" applyBorder="1" applyProtection="1">
      <protection hidden="1"/>
    </xf>
    <xf numFmtId="0" fontId="5" fillId="0" borderId="68" xfId="0" applyFont="1" applyBorder="1" applyProtection="1">
      <protection hidden="1"/>
    </xf>
    <xf numFmtId="0" fontId="5" fillId="0" borderId="77" xfId="0" applyFont="1" applyBorder="1" applyProtection="1">
      <protection hidden="1"/>
    </xf>
    <xf numFmtId="0" fontId="5" fillId="0" borderId="78" xfId="0" applyFont="1" applyBorder="1" applyProtection="1">
      <protection hidden="1"/>
    </xf>
    <xf numFmtId="0" fontId="5" fillId="0" borderId="79" xfId="0" applyFont="1" applyBorder="1" applyAlignment="1" applyProtection="1">
      <protection hidden="1"/>
    </xf>
    <xf numFmtId="0" fontId="5" fillId="0" borderId="80" xfId="0" applyFont="1" applyFill="1" applyBorder="1" applyAlignment="1" applyProtection="1">
      <alignment horizontal="left" vertical="center" wrapText="1"/>
      <protection hidden="1"/>
    </xf>
    <xf numFmtId="0" fontId="5" fillId="0" borderId="81" xfId="0" applyFont="1" applyBorder="1" applyAlignment="1" applyProtection="1">
      <protection hidden="1"/>
    </xf>
    <xf numFmtId="0" fontId="5" fillId="0" borderId="82" xfId="0" applyFont="1" applyFill="1" applyBorder="1" applyAlignment="1" applyProtection="1">
      <alignment horizontal="left" vertical="center" wrapText="1"/>
      <protection hidden="1"/>
    </xf>
    <xf numFmtId="0" fontId="5" fillId="0" borderId="83" xfId="0" applyFont="1" applyBorder="1" applyAlignment="1" applyProtection="1">
      <protection hidden="1"/>
    </xf>
    <xf numFmtId="0" fontId="5" fillId="0" borderId="71" xfId="0" applyFont="1" applyBorder="1" applyAlignment="1" applyProtection="1">
      <alignment wrapText="1"/>
      <protection hidden="1"/>
    </xf>
    <xf numFmtId="0" fontId="5" fillId="0" borderId="0" xfId="0" applyFont="1" applyFill="1" applyBorder="1" applyAlignment="1" applyProtection="1">
      <alignment horizontal="left" vertical="center"/>
      <protection hidden="1"/>
    </xf>
    <xf numFmtId="0" fontId="4" fillId="0" borderId="0" xfId="0" applyFont="1" applyFill="1" applyBorder="1" applyAlignment="1" applyProtection="1">
      <alignment horizontal="center" vertical="center"/>
      <protection hidden="1"/>
    </xf>
    <xf numFmtId="0" fontId="22" fillId="0" borderId="0" xfId="0" applyFont="1" applyFill="1" applyBorder="1" applyAlignment="1" applyProtection="1">
      <alignment horizontal="left" vertical="center"/>
      <protection hidden="1"/>
    </xf>
    <xf numFmtId="0" fontId="50" fillId="0" borderId="0" xfId="0" applyFont="1" applyFill="1" applyAlignment="1" applyProtection="1">
      <alignment vertical="center"/>
      <protection hidden="1"/>
    </xf>
    <xf numFmtId="0" fontId="50" fillId="0" borderId="0" xfId="0" applyFont="1" applyFill="1" applyProtection="1">
      <protection hidden="1"/>
    </xf>
    <xf numFmtId="0" fontId="2" fillId="14" borderId="0" xfId="0" applyFont="1" applyFill="1" applyProtection="1">
      <protection hidden="1"/>
    </xf>
    <xf numFmtId="0" fontId="2" fillId="14" borderId="0" xfId="0" applyFont="1" applyFill="1" applyAlignment="1" applyProtection="1">
      <alignment vertical="center"/>
      <protection hidden="1"/>
    </xf>
    <xf numFmtId="0" fontId="2" fillId="15" borderId="0" xfId="0" applyFont="1" applyFill="1" applyProtection="1">
      <protection hidden="1"/>
    </xf>
    <xf numFmtId="0" fontId="2" fillId="16" borderId="0" xfId="0" applyFont="1" applyFill="1" applyProtection="1">
      <protection hidden="1"/>
    </xf>
    <xf numFmtId="0" fontId="12" fillId="14" borderId="0" xfId="0" applyFont="1" applyFill="1" applyProtection="1">
      <protection hidden="1"/>
    </xf>
    <xf numFmtId="0" fontId="5" fillId="14" borderId="0" xfId="0" applyFont="1" applyFill="1" applyProtection="1">
      <protection hidden="1"/>
    </xf>
    <xf numFmtId="0" fontId="27" fillId="16" borderId="0" xfId="0" applyFont="1" applyFill="1" applyProtection="1">
      <protection hidden="1"/>
    </xf>
    <xf numFmtId="0" fontId="2" fillId="15" borderId="0" xfId="0" applyFont="1" applyFill="1" applyAlignment="1" applyProtection="1">
      <alignment horizontal="center" vertical="center"/>
      <protection hidden="1"/>
    </xf>
    <xf numFmtId="0" fontId="15" fillId="15" borderId="0" xfId="0" applyFont="1" applyFill="1" applyAlignment="1" applyProtection="1">
      <alignment horizontal="center"/>
      <protection hidden="1"/>
    </xf>
    <xf numFmtId="0" fontId="2" fillId="15" borderId="0" xfId="0" applyFont="1" applyFill="1" applyAlignment="1" applyProtection="1">
      <alignment horizontal="center"/>
      <protection hidden="1"/>
    </xf>
    <xf numFmtId="0" fontId="13" fillId="15" borderId="0" xfId="0" applyFont="1" applyFill="1" applyAlignment="1" applyProtection="1">
      <alignment horizontal="left"/>
      <protection hidden="1"/>
    </xf>
    <xf numFmtId="0" fontId="5" fillId="15" borderId="0" xfId="0" applyFont="1" applyFill="1" applyAlignment="1" applyProtection="1">
      <alignment wrapText="1"/>
      <protection hidden="1"/>
    </xf>
    <xf numFmtId="0" fontId="22" fillId="15" borderId="0" xfId="0" applyFont="1" applyFill="1" applyAlignment="1" applyProtection="1">
      <alignment horizontal="left" wrapText="1"/>
      <protection hidden="1"/>
    </xf>
    <xf numFmtId="0" fontId="2" fillId="15" borderId="0" xfId="0" applyFont="1" applyFill="1" applyBorder="1" applyProtection="1">
      <protection hidden="1"/>
    </xf>
    <xf numFmtId="0" fontId="2" fillId="16" borderId="0" xfId="0" applyFont="1" applyFill="1" applyAlignment="1" applyProtection="1">
      <alignment vertical="center"/>
      <protection hidden="1"/>
    </xf>
    <xf numFmtId="0" fontId="27" fillId="16" borderId="85" xfId="0" applyFont="1" applyFill="1" applyBorder="1" applyAlignment="1" applyProtection="1">
      <alignment vertical="center"/>
      <protection hidden="1"/>
    </xf>
    <xf numFmtId="0" fontId="26" fillId="2" borderId="84" xfId="1" applyFont="1" applyFill="1" applyBorder="1" applyAlignment="1" applyProtection="1">
      <alignment vertical="center"/>
      <protection hidden="1"/>
    </xf>
    <xf numFmtId="0" fontId="2" fillId="2" borderId="84" xfId="0" applyFont="1" applyFill="1" applyBorder="1" applyAlignment="1" applyProtection="1">
      <alignment vertical="center"/>
      <protection hidden="1"/>
    </xf>
    <xf numFmtId="0" fontId="17" fillId="12" borderId="0" xfId="0" applyFont="1" applyFill="1" applyAlignment="1" applyProtection="1">
      <alignment horizontal="center"/>
      <protection locked="0" hidden="1"/>
    </xf>
    <xf numFmtId="0" fontId="54" fillId="16" borderId="0" xfId="0" applyFont="1" applyFill="1" applyAlignment="1" applyProtection="1">
      <alignment horizontal="center" vertical="center"/>
      <protection locked="0" hidden="1"/>
    </xf>
    <xf numFmtId="0" fontId="5" fillId="6" borderId="2" xfId="0" applyFont="1" applyFill="1" applyBorder="1" applyAlignment="1" applyProtection="1">
      <alignment horizontal="center" vertical="center" shrinkToFit="1"/>
      <protection hidden="1"/>
    </xf>
    <xf numFmtId="0" fontId="5" fillId="6" borderId="57" xfId="0" applyFont="1" applyFill="1" applyBorder="1" applyAlignment="1" applyProtection="1">
      <alignment vertical="center"/>
      <protection hidden="1"/>
    </xf>
    <xf numFmtId="0" fontId="5" fillId="6" borderId="7" xfId="0" applyFont="1" applyFill="1" applyBorder="1" applyAlignment="1" applyProtection="1">
      <alignment vertical="center"/>
      <protection hidden="1"/>
    </xf>
    <xf numFmtId="0" fontId="5" fillId="6" borderId="1" xfId="0" applyFont="1" applyFill="1" applyBorder="1" applyAlignment="1" applyProtection="1">
      <alignment horizontal="center" vertical="center"/>
      <protection hidden="1"/>
    </xf>
    <xf numFmtId="0" fontId="4" fillId="6" borderId="7" xfId="0" applyFont="1" applyFill="1" applyBorder="1" applyAlignment="1" applyProtection="1">
      <alignment horizontal="center" vertical="center"/>
      <protection hidden="1"/>
    </xf>
    <xf numFmtId="0" fontId="4" fillId="9" borderId="4" xfId="0" applyNumberFormat="1" applyFont="1" applyFill="1" applyBorder="1" applyAlignment="1" applyProtection="1">
      <alignment horizontal="center" vertical="center" shrinkToFit="1"/>
      <protection hidden="1"/>
    </xf>
    <xf numFmtId="0" fontId="5" fillId="7" borderId="56" xfId="0" applyFont="1" applyFill="1" applyBorder="1" applyAlignment="1" applyProtection="1">
      <alignment vertical="center"/>
      <protection hidden="1"/>
    </xf>
    <xf numFmtId="0" fontId="3" fillId="7" borderId="18" xfId="1" applyFont="1" applyFill="1" applyBorder="1" applyAlignment="1" applyProtection="1">
      <alignment horizontal="center" vertical="center"/>
      <protection hidden="1"/>
    </xf>
    <xf numFmtId="0" fontId="5" fillId="7" borderId="6" xfId="0" applyFont="1" applyFill="1" applyBorder="1" applyAlignment="1" applyProtection="1">
      <alignment vertical="center" shrinkToFit="1"/>
      <protection hidden="1"/>
    </xf>
    <xf numFmtId="0" fontId="5" fillId="7" borderId="98" xfId="0" applyFont="1" applyFill="1" applyBorder="1" applyAlignment="1" applyProtection="1">
      <alignment vertical="center" shrinkToFit="1"/>
      <protection hidden="1"/>
    </xf>
    <xf numFmtId="0" fontId="4" fillId="7" borderId="106" xfId="0" applyFont="1" applyFill="1" applyBorder="1" applyAlignment="1" applyProtection="1">
      <alignment horizontal="center" vertical="center"/>
      <protection hidden="1"/>
    </xf>
    <xf numFmtId="0" fontId="5" fillId="6" borderId="56" xfId="0" applyFont="1" applyFill="1" applyBorder="1" applyAlignment="1" applyProtection="1">
      <alignment vertical="center"/>
      <protection hidden="1"/>
    </xf>
    <xf numFmtId="0" fontId="5" fillId="6" borderId="6" xfId="0" applyFont="1" applyFill="1" applyBorder="1" applyAlignment="1" applyProtection="1">
      <alignment vertical="center" shrinkToFit="1"/>
      <protection hidden="1"/>
    </xf>
    <xf numFmtId="0" fontId="5" fillId="6" borderId="98" xfId="0" applyFont="1" applyFill="1" applyBorder="1" applyAlignment="1" applyProtection="1">
      <alignment vertical="center" shrinkToFit="1"/>
      <protection hidden="1"/>
    </xf>
    <xf numFmtId="0" fontId="5" fillId="6" borderId="13" xfId="0" applyFont="1" applyFill="1" applyBorder="1" applyAlignment="1" applyProtection="1">
      <alignment horizontal="center" vertical="center"/>
      <protection hidden="1"/>
    </xf>
    <xf numFmtId="0" fontId="4" fillId="6" borderId="98" xfId="0" applyFont="1" applyFill="1" applyBorder="1" applyAlignment="1" applyProtection="1">
      <alignment horizontal="center" vertical="center"/>
      <protection hidden="1"/>
    </xf>
    <xf numFmtId="0" fontId="4" fillId="9" borderId="103" xfId="0" applyNumberFormat="1" applyFont="1" applyFill="1" applyBorder="1" applyAlignment="1" applyProtection="1">
      <alignment horizontal="center" vertical="center" shrinkToFit="1"/>
      <protection hidden="1"/>
    </xf>
    <xf numFmtId="0" fontId="5" fillId="6" borderId="4" xfId="0" applyFont="1" applyFill="1" applyBorder="1" applyAlignment="1" applyProtection="1">
      <alignment horizontal="center" vertical="center"/>
      <protection hidden="1"/>
    </xf>
    <xf numFmtId="0" fontId="5" fillId="6" borderId="110" xfId="0" applyNumberFormat="1" applyFont="1" applyFill="1" applyBorder="1" applyAlignment="1" applyProtection="1">
      <alignment horizontal="center" vertical="center" shrinkToFit="1"/>
      <protection hidden="1"/>
    </xf>
    <xf numFmtId="0" fontId="5" fillId="6" borderId="19" xfId="0" applyNumberFormat="1" applyFont="1" applyFill="1" applyBorder="1" applyAlignment="1" applyProtection="1">
      <alignment horizontal="center" vertical="center" shrinkToFit="1"/>
      <protection hidden="1"/>
    </xf>
    <xf numFmtId="0" fontId="4" fillId="6" borderId="58" xfId="0" applyFont="1" applyFill="1" applyBorder="1" applyAlignment="1" applyProtection="1">
      <alignment horizontal="center" vertical="center"/>
      <protection hidden="1"/>
    </xf>
    <xf numFmtId="0" fontId="4" fillId="6" borderId="13" xfId="0" applyFont="1" applyFill="1" applyBorder="1" applyAlignment="1" applyProtection="1">
      <alignment horizontal="center" vertical="center"/>
      <protection hidden="1"/>
    </xf>
    <xf numFmtId="0" fontId="5" fillId="6" borderId="18" xfId="0" applyFont="1" applyFill="1" applyBorder="1" applyAlignment="1" applyProtection="1">
      <alignment vertical="center" shrinkToFit="1"/>
      <protection hidden="1"/>
    </xf>
    <xf numFmtId="1" fontId="5" fillId="9" borderId="12" xfId="0" applyNumberFormat="1" applyFont="1" applyFill="1" applyBorder="1" applyAlignment="1" applyProtection="1">
      <alignment horizontal="center" vertical="center"/>
      <protection hidden="1"/>
    </xf>
    <xf numFmtId="1" fontId="5" fillId="9" borderId="6" xfId="0" applyNumberFormat="1" applyFont="1" applyFill="1" applyBorder="1" applyAlignment="1" applyProtection="1">
      <alignment horizontal="center" vertical="center"/>
      <protection hidden="1"/>
    </xf>
    <xf numFmtId="1" fontId="4" fillId="6" borderId="103" xfId="0" applyNumberFormat="1" applyFont="1" applyFill="1" applyBorder="1" applyAlignment="1" applyProtection="1">
      <alignment horizontal="center" vertical="center"/>
      <protection hidden="1"/>
    </xf>
    <xf numFmtId="0" fontId="5" fillId="6" borderId="108" xfId="0" applyFont="1" applyFill="1" applyBorder="1" applyAlignment="1" applyProtection="1">
      <alignment horizontal="center" vertical="center"/>
      <protection hidden="1"/>
    </xf>
    <xf numFmtId="0" fontId="5" fillId="6" borderId="106" xfId="0" applyFont="1" applyFill="1" applyBorder="1" applyAlignment="1" applyProtection="1">
      <alignment horizontal="center" vertical="center"/>
      <protection hidden="1"/>
    </xf>
    <xf numFmtId="0" fontId="4" fillId="9" borderId="4" xfId="0" applyNumberFormat="1" applyFont="1" applyFill="1" applyBorder="1" applyAlignment="1" applyProtection="1">
      <alignment horizontal="center" vertical="center"/>
      <protection hidden="1"/>
    </xf>
    <xf numFmtId="0" fontId="4" fillId="9" borderId="113" xfId="0" applyNumberFormat="1" applyFont="1" applyFill="1" applyBorder="1" applyAlignment="1" applyProtection="1">
      <alignment horizontal="center" vertical="center"/>
      <protection hidden="1"/>
    </xf>
    <xf numFmtId="0" fontId="5" fillId="6" borderId="61" xfId="0" applyFont="1" applyFill="1" applyBorder="1" applyAlignment="1" applyProtection="1">
      <alignment horizontal="center" vertical="center"/>
      <protection hidden="1"/>
    </xf>
    <xf numFmtId="0" fontId="4" fillId="6" borderId="8" xfId="0" applyFont="1" applyFill="1" applyBorder="1" applyAlignment="1" applyProtection="1">
      <alignment horizontal="center" vertical="center"/>
      <protection hidden="1"/>
    </xf>
    <xf numFmtId="49" fontId="5" fillId="6" borderId="2" xfId="0" applyNumberFormat="1" applyFont="1" applyFill="1" applyBorder="1" applyAlignment="1" applyProtection="1">
      <alignment horizontal="center" vertical="center" shrinkToFit="1"/>
      <protection hidden="1"/>
    </xf>
    <xf numFmtId="0" fontId="65" fillId="3" borderId="88" xfId="1" applyFont="1" applyFill="1" applyBorder="1" applyAlignment="1" applyProtection="1">
      <alignment vertical="center"/>
      <protection hidden="1"/>
    </xf>
    <xf numFmtId="0" fontId="37" fillId="2" borderId="84" xfId="1" applyFont="1" applyFill="1" applyBorder="1" applyAlignment="1" applyProtection="1">
      <protection hidden="1"/>
    </xf>
    <xf numFmtId="0" fontId="58" fillId="16" borderId="0" xfId="0" applyFont="1" applyFill="1" applyProtection="1">
      <protection hidden="1"/>
    </xf>
    <xf numFmtId="0" fontId="59" fillId="15" borderId="0" xfId="0" applyFont="1" applyFill="1" applyAlignment="1" applyProtection="1">
      <alignment horizontal="right"/>
      <protection hidden="1"/>
    </xf>
    <xf numFmtId="0" fontId="66" fillId="4" borderId="0" xfId="0" applyFont="1" applyFill="1" applyProtection="1">
      <protection hidden="1"/>
    </xf>
    <xf numFmtId="0" fontId="67" fillId="4" borderId="0" xfId="0" applyFont="1" applyFill="1" applyProtection="1">
      <protection hidden="1"/>
    </xf>
    <xf numFmtId="0" fontId="66" fillId="4" borderId="0" xfId="0" applyFont="1" applyFill="1" applyBorder="1" applyProtection="1">
      <protection hidden="1"/>
    </xf>
    <xf numFmtId="0" fontId="2" fillId="16" borderId="0" xfId="0" applyFont="1" applyFill="1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left"/>
    </xf>
    <xf numFmtId="0" fontId="2" fillId="0" borderId="0" xfId="0" applyFont="1" applyFill="1"/>
    <xf numFmtId="0" fontId="5" fillId="0" borderId="0" xfId="0" applyFont="1" applyFill="1"/>
    <xf numFmtId="0" fontId="5" fillId="0" borderId="0" xfId="0" applyFont="1" applyFill="1" applyAlignment="1"/>
    <xf numFmtId="0" fontId="14" fillId="16" borderId="0" xfId="0" applyFont="1" applyFill="1"/>
    <xf numFmtId="0" fontId="14" fillId="16" borderId="0" xfId="0" applyFont="1" applyFill="1" applyAlignment="1">
      <alignment horizontal="center"/>
    </xf>
    <xf numFmtId="2" fontId="14" fillId="16" borderId="0" xfId="0" applyNumberFormat="1" applyFont="1" applyFill="1"/>
    <xf numFmtId="2" fontId="14" fillId="16" borderId="0" xfId="0" applyNumberFormat="1" applyFont="1" applyFill="1" applyAlignment="1">
      <alignment horizontal="center"/>
    </xf>
    <xf numFmtId="0" fontId="61" fillId="10" borderId="124" xfId="0" applyFont="1" applyFill="1" applyBorder="1" applyAlignment="1">
      <alignment horizontal="center"/>
    </xf>
    <xf numFmtId="0" fontId="68" fillId="10" borderId="124" xfId="0" applyFont="1" applyFill="1" applyBorder="1" applyAlignment="1">
      <alignment horizontal="center"/>
    </xf>
    <xf numFmtId="0" fontId="69" fillId="10" borderId="124" xfId="0" applyFont="1" applyFill="1" applyBorder="1" applyAlignment="1">
      <alignment horizontal="center"/>
    </xf>
    <xf numFmtId="0" fontId="11" fillId="0" borderId="0" xfId="0" applyFont="1" applyAlignment="1" applyProtection="1">
      <alignment horizontal="center"/>
      <protection hidden="1"/>
    </xf>
    <xf numFmtId="0" fontId="0" fillId="0" borderId="0" xfId="0" applyAlignment="1" applyProtection="1">
      <alignment horizontal="center"/>
      <protection hidden="1"/>
    </xf>
    <xf numFmtId="0" fontId="37" fillId="0" borderId="0" xfId="1" applyFont="1" applyFill="1" applyBorder="1" applyAlignment="1" applyProtection="1">
      <alignment vertical="center"/>
      <protection hidden="1"/>
    </xf>
    <xf numFmtId="0" fontId="37" fillId="0" borderId="0" xfId="1" applyFont="1" applyFill="1" applyBorder="1" applyAlignment="1" applyProtection="1">
      <alignment vertical="center"/>
      <protection locked="0" hidden="1"/>
    </xf>
    <xf numFmtId="0" fontId="5" fillId="7" borderId="109" xfId="0" applyFont="1" applyFill="1" applyBorder="1" applyAlignment="1" applyProtection="1">
      <alignment horizontal="center" vertical="center"/>
      <protection hidden="1"/>
    </xf>
    <xf numFmtId="0" fontId="4" fillId="7" borderId="126" xfId="0" applyFont="1" applyFill="1" applyBorder="1" applyAlignment="1" applyProtection="1">
      <alignment horizontal="center" vertical="center"/>
      <protection hidden="1"/>
    </xf>
    <xf numFmtId="0" fontId="4" fillId="5" borderId="58" xfId="0" applyFont="1" applyFill="1" applyBorder="1" applyAlignment="1" applyProtection="1">
      <alignment horizontal="center" vertical="center" wrapText="1"/>
      <protection hidden="1"/>
    </xf>
    <xf numFmtId="0" fontId="5" fillId="7" borderId="107" xfId="0" applyFont="1" applyFill="1" applyBorder="1" applyAlignment="1" applyProtection="1">
      <alignment horizontal="center" vertical="center"/>
      <protection hidden="1"/>
    </xf>
    <xf numFmtId="0" fontId="5" fillId="7" borderId="14" xfId="0" applyFont="1" applyFill="1" applyBorder="1" applyAlignment="1" applyProtection="1">
      <alignment horizontal="center" vertical="center"/>
      <protection hidden="1"/>
    </xf>
    <xf numFmtId="0" fontId="5" fillId="6" borderId="103" xfId="0" applyFont="1" applyFill="1" applyBorder="1" applyAlignment="1" applyProtection="1">
      <alignment horizontal="center" vertical="center"/>
      <protection hidden="1"/>
    </xf>
    <xf numFmtId="0" fontId="5" fillId="6" borderId="2" xfId="0" applyFont="1" applyFill="1" applyBorder="1" applyAlignment="1" applyProtection="1">
      <alignment horizontal="center" vertical="center"/>
      <protection hidden="1"/>
    </xf>
    <xf numFmtId="0" fontId="5" fillId="6" borderId="61" xfId="0" applyFont="1" applyFill="1" applyBorder="1" applyAlignment="1" applyProtection="1">
      <alignment horizontal="center" vertical="center"/>
      <protection hidden="1"/>
    </xf>
    <xf numFmtId="0" fontId="4" fillId="6" borderId="7" xfId="0" applyFont="1" applyFill="1" applyBorder="1" applyAlignment="1" applyProtection="1">
      <alignment horizontal="center" vertical="center"/>
      <protection hidden="1"/>
    </xf>
    <xf numFmtId="0" fontId="5" fillId="7" borderId="14" xfId="0" applyFont="1" applyFill="1" applyBorder="1" applyAlignment="1" applyProtection="1">
      <alignment horizontal="center" vertical="center" shrinkToFit="1"/>
      <protection hidden="1"/>
    </xf>
    <xf numFmtId="1" fontId="4" fillId="7" borderId="110" xfId="0" applyNumberFormat="1" applyFont="1" applyFill="1" applyBorder="1" applyAlignment="1" applyProtection="1">
      <alignment horizontal="center" vertical="center"/>
      <protection hidden="1"/>
    </xf>
    <xf numFmtId="1" fontId="5" fillId="7" borderId="15" xfId="0" applyNumberFormat="1" applyFont="1" applyFill="1" applyBorder="1" applyAlignment="1" applyProtection="1">
      <alignment horizontal="center" vertical="center"/>
      <protection hidden="1"/>
    </xf>
    <xf numFmtId="1" fontId="4" fillId="7" borderId="104" xfId="0" applyNumberFormat="1" applyFont="1" applyFill="1" applyBorder="1" applyAlignment="1" applyProtection="1">
      <alignment horizontal="center" vertical="center"/>
      <protection hidden="1"/>
    </xf>
    <xf numFmtId="0" fontId="5" fillId="7" borderId="1" xfId="0" applyFont="1" applyFill="1" applyBorder="1" applyAlignment="1" applyProtection="1">
      <alignment horizontal="center" vertical="center" shrinkToFit="1"/>
      <protection hidden="1"/>
    </xf>
    <xf numFmtId="0" fontId="5" fillId="7" borderId="12" xfId="0" applyFont="1" applyFill="1" applyBorder="1" applyAlignment="1" applyProtection="1">
      <alignment horizontal="center" vertical="center"/>
      <protection hidden="1"/>
    </xf>
    <xf numFmtId="1" fontId="4" fillId="7" borderId="19" xfId="0" applyNumberFormat="1" applyFont="1" applyFill="1" applyBorder="1" applyAlignment="1" applyProtection="1">
      <alignment horizontal="center" vertical="center"/>
      <protection hidden="1"/>
    </xf>
    <xf numFmtId="1" fontId="5" fillId="7" borderId="6" xfId="0" applyNumberFormat="1" applyFont="1" applyFill="1" applyBorder="1" applyAlignment="1" applyProtection="1">
      <alignment horizontal="center" vertical="center"/>
      <protection hidden="1"/>
    </xf>
    <xf numFmtId="1" fontId="4" fillId="7" borderId="102" xfId="0" applyNumberFormat="1" applyFont="1" applyFill="1" applyBorder="1" applyAlignment="1" applyProtection="1">
      <alignment horizontal="center" vertical="center"/>
      <protection hidden="1"/>
    </xf>
    <xf numFmtId="0" fontId="4" fillId="6" borderId="103" xfId="0" applyFont="1" applyFill="1" applyBorder="1" applyAlignment="1" applyProtection="1">
      <alignment horizontal="center" vertical="center"/>
      <protection hidden="1"/>
    </xf>
    <xf numFmtId="0" fontId="5" fillId="6" borderId="2" xfId="0" applyFont="1" applyFill="1" applyBorder="1" applyAlignment="1" applyProtection="1">
      <alignment horizontal="center" vertical="center"/>
      <protection hidden="1"/>
    </xf>
    <xf numFmtId="0" fontId="4" fillId="6" borderId="13" xfId="0" applyFont="1" applyFill="1" applyBorder="1" applyAlignment="1" applyProtection="1">
      <alignment horizontal="center" vertical="center"/>
      <protection hidden="1"/>
    </xf>
    <xf numFmtId="0" fontId="5" fillId="6" borderId="14" xfId="0" applyFont="1" applyFill="1" applyBorder="1" applyAlignment="1" applyProtection="1">
      <alignment horizontal="center" vertical="center"/>
      <protection hidden="1"/>
    </xf>
    <xf numFmtId="0" fontId="4" fillId="6" borderId="3" xfId="0" applyFont="1" applyFill="1" applyBorder="1" applyAlignment="1" applyProtection="1">
      <alignment horizontal="center" vertical="center"/>
      <protection hidden="1"/>
    </xf>
    <xf numFmtId="187" fontId="5" fillId="9" borderId="12" xfId="0" applyNumberFormat="1" applyFont="1" applyFill="1" applyBorder="1" applyAlignment="1" applyProtection="1">
      <alignment horizontal="center" vertical="center" shrinkToFit="1"/>
      <protection hidden="1"/>
    </xf>
    <xf numFmtId="187" fontId="5" fillId="9" borderId="1" xfId="0" applyNumberFormat="1" applyFont="1" applyFill="1" applyBorder="1" applyAlignment="1" applyProtection="1">
      <alignment horizontal="center" vertical="center" shrinkToFit="1"/>
      <protection hidden="1"/>
    </xf>
    <xf numFmtId="0" fontId="4" fillId="9" borderId="18" xfId="0" applyNumberFormat="1" applyFont="1" applyFill="1" applyBorder="1" applyAlignment="1" applyProtection="1">
      <alignment horizontal="center" vertical="center"/>
      <protection hidden="1"/>
    </xf>
    <xf numFmtId="1" fontId="4" fillId="6" borderId="2" xfId="0" applyNumberFormat="1" applyFont="1" applyFill="1" applyBorder="1" applyAlignment="1" applyProtection="1">
      <alignment horizontal="center" vertical="center"/>
      <protection hidden="1"/>
    </xf>
    <xf numFmtId="0" fontId="36" fillId="0" borderId="0" xfId="1" applyFont="1" applyFill="1" applyBorder="1" applyAlignment="1" applyProtection="1">
      <alignment horizontal="left" vertical="center"/>
      <protection hidden="1"/>
    </xf>
    <xf numFmtId="0" fontId="2" fillId="0" borderId="0" xfId="0" applyFont="1" applyFill="1" applyBorder="1" applyAlignment="1" applyProtection="1">
      <alignment horizontal="right" vertical="center"/>
      <protection hidden="1"/>
    </xf>
    <xf numFmtId="0" fontId="4" fillId="5" borderId="14" xfId="0" applyNumberFormat="1" applyFont="1" applyFill="1" applyBorder="1" applyAlignment="1" applyProtection="1">
      <alignment horizontal="center" vertical="center"/>
      <protection hidden="1"/>
    </xf>
    <xf numFmtId="0" fontId="4" fillId="5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Font="1" applyFill="1" applyAlignment="1">
      <alignment horizontal="center" vertical="center"/>
    </xf>
    <xf numFmtId="1" fontId="4" fillId="5" borderId="107" xfId="0" applyNumberFormat="1" applyFont="1" applyFill="1" applyBorder="1" applyAlignment="1" applyProtection="1">
      <alignment horizontal="center" vertical="center"/>
      <protection hidden="1"/>
    </xf>
    <xf numFmtId="1" fontId="4" fillId="5" borderId="12" xfId="0" applyNumberFormat="1" applyFont="1" applyFill="1" applyBorder="1" applyAlignment="1" applyProtection="1">
      <alignment horizontal="center" vertical="center"/>
      <protection hidden="1"/>
    </xf>
    <xf numFmtId="0" fontId="5" fillId="7" borderId="4" xfId="0" applyFont="1" applyFill="1" applyBorder="1" applyAlignment="1" applyProtection="1">
      <alignment horizontal="center" vertical="center" wrapText="1"/>
      <protection hidden="1"/>
    </xf>
    <xf numFmtId="0" fontId="4" fillId="7" borderId="19" xfId="0" applyFont="1" applyFill="1" applyBorder="1" applyAlignment="1" applyProtection="1">
      <alignment horizontal="center" vertical="center"/>
      <protection hidden="1"/>
    </xf>
    <xf numFmtId="0" fontId="4" fillId="6" borderId="105" xfId="0" applyFont="1" applyFill="1" applyBorder="1" applyAlignment="1" applyProtection="1">
      <alignment horizontal="center" vertical="center"/>
      <protection hidden="1"/>
    </xf>
    <xf numFmtId="0" fontId="4" fillId="6" borderId="106" xfId="0" applyFont="1" applyFill="1" applyBorder="1" applyAlignment="1" applyProtection="1">
      <alignment horizontal="center" vertical="center"/>
      <protection hidden="1"/>
    </xf>
    <xf numFmtId="1" fontId="4" fillId="6" borderId="104" xfId="0" applyNumberFormat="1" applyFont="1" applyFill="1" applyBorder="1" applyAlignment="1" applyProtection="1">
      <alignment horizontal="center" vertical="center"/>
      <protection hidden="1"/>
    </xf>
    <xf numFmtId="1" fontId="4" fillId="6" borderId="102" xfId="0" applyNumberFormat="1" applyFont="1" applyFill="1" applyBorder="1" applyAlignment="1" applyProtection="1">
      <alignment horizontal="center" vertical="center"/>
      <protection hidden="1"/>
    </xf>
    <xf numFmtId="0" fontId="20" fillId="0" borderId="0" xfId="0" applyFont="1" applyFill="1" applyAlignment="1" applyProtection="1">
      <alignment vertical="center"/>
      <protection hidden="1"/>
    </xf>
    <xf numFmtId="0" fontId="14" fillId="0" borderId="0" xfId="0" applyFont="1" applyFill="1" applyAlignment="1" applyProtection="1">
      <alignment vertical="center"/>
      <protection hidden="1"/>
    </xf>
    <xf numFmtId="0" fontId="46" fillId="0" borderId="0" xfId="1" applyFont="1" applyFill="1" applyAlignment="1" applyProtection="1">
      <alignment horizontal="left" vertical="center"/>
      <protection hidden="1"/>
    </xf>
    <xf numFmtId="0" fontId="46" fillId="0" borderId="0" xfId="1" applyFont="1" applyFill="1" applyAlignment="1" applyProtection="1">
      <alignment vertical="center"/>
      <protection hidden="1"/>
    </xf>
    <xf numFmtId="0" fontId="30" fillId="0" borderId="0" xfId="0" applyFont="1" applyFill="1" applyAlignment="1" applyProtection="1">
      <alignment vertical="center"/>
      <protection hidden="1"/>
    </xf>
    <xf numFmtId="0" fontId="14" fillId="0" borderId="0" xfId="1" applyFont="1" applyFill="1" applyAlignment="1" applyProtection="1">
      <alignment vertical="center"/>
      <protection hidden="1"/>
    </xf>
    <xf numFmtId="0" fontId="51" fillId="0" borderId="0" xfId="0" applyFont="1" applyFill="1" applyAlignment="1" applyProtection="1">
      <alignment vertical="center"/>
      <protection hidden="1"/>
    </xf>
    <xf numFmtId="0" fontId="56" fillId="0" borderId="0" xfId="0" applyFont="1" applyFill="1" applyAlignment="1" applyProtection="1">
      <alignment vertical="center"/>
      <protection hidden="1"/>
    </xf>
    <xf numFmtId="0" fontId="30" fillId="0" borderId="0" xfId="0" applyFont="1" applyFill="1" applyAlignment="1" applyProtection="1">
      <alignment horizontal="center" vertical="center"/>
      <protection hidden="1"/>
    </xf>
    <xf numFmtId="0" fontId="24" fillId="0" borderId="0" xfId="0" applyFont="1" applyFill="1" applyAlignment="1" applyProtection="1">
      <alignment vertical="center"/>
      <protection hidden="1"/>
    </xf>
    <xf numFmtId="0" fontId="31" fillId="0" borderId="0" xfId="1" applyFont="1" applyFill="1" applyAlignment="1" applyProtection="1">
      <alignment horizontal="left" vertical="center"/>
      <protection hidden="1"/>
    </xf>
    <xf numFmtId="0" fontId="19" fillId="0" borderId="0" xfId="0" applyFont="1" applyFill="1" applyAlignment="1" applyProtection="1">
      <alignment vertical="center"/>
      <protection hidden="1"/>
    </xf>
    <xf numFmtId="0" fontId="46" fillId="0" borderId="0" xfId="0" applyFont="1" applyFill="1" applyAlignment="1" applyProtection="1">
      <alignment vertical="center"/>
      <protection hidden="1"/>
    </xf>
    <xf numFmtId="0" fontId="52" fillId="0" borderId="0" xfId="0" applyFont="1" applyFill="1" applyAlignment="1" applyProtection="1">
      <alignment vertical="center"/>
      <protection hidden="1"/>
    </xf>
    <xf numFmtId="49" fontId="2" fillId="0" borderId="0" xfId="0" applyNumberFormat="1" applyFont="1" applyFill="1" applyAlignment="1" applyProtection="1">
      <alignment horizontal="center"/>
      <protection hidden="1"/>
    </xf>
    <xf numFmtId="0" fontId="2" fillId="0" borderId="0" xfId="0" applyFont="1" applyFill="1" applyAlignment="1" applyProtection="1">
      <alignment horizontal="right"/>
      <protection hidden="1"/>
    </xf>
    <xf numFmtId="49" fontId="2" fillId="0" borderId="0" xfId="0" applyNumberFormat="1" applyFont="1" applyFill="1" applyAlignment="1" applyProtection="1">
      <alignment horizontal="center" vertical="center"/>
      <protection hidden="1"/>
    </xf>
    <xf numFmtId="0" fontId="25" fillId="0" borderId="0" xfId="0" applyFont="1" applyFill="1" applyAlignment="1" applyProtection="1">
      <alignment horizontal="right"/>
      <protection hidden="1"/>
    </xf>
    <xf numFmtId="0" fontId="2" fillId="0" borderId="0" xfId="0" applyFont="1" applyFill="1" applyAlignment="1" applyProtection="1">
      <alignment horizontal="right" vertical="center"/>
      <protection hidden="1"/>
    </xf>
    <xf numFmtId="0" fontId="47" fillId="0" borderId="0" xfId="0" applyFont="1" applyFill="1" applyProtection="1">
      <protection hidden="1"/>
    </xf>
    <xf numFmtId="0" fontId="2" fillId="0" borderId="85" xfId="0" applyFont="1" applyFill="1" applyBorder="1" applyProtection="1">
      <protection hidden="1"/>
    </xf>
    <xf numFmtId="0" fontId="5" fillId="0" borderId="0" xfId="0" applyFont="1" applyFill="1" applyAlignment="1" applyProtection="1">
      <alignment horizontal="right"/>
      <protection hidden="1"/>
    </xf>
    <xf numFmtId="0" fontId="34" fillId="0" borderId="51" xfId="0" applyFont="1" applyFill="1" applyBorder="1" applyAlignment="1" applyProtection="1">
      <alignment horizontal="left"/>
      <protection hidden="1"/>
    </xf>
    <xf numFmtId="0" fontId="74" fillId="0" borderId="0" xfId="0" applyFont="1" applyFill="1" applyBorder="1" applyProtection="1">
      <protection hidden="1"/>
    </xf>
    <xf numFmtId="0" fontId="58" fillId="0" borderId="0" xfId="0" applyFont="1" applyFill="1" applyProtection="1">
      <protection hidden="1"/>
    </xf>
    <xf numFmtId="0" fontId="57" fillId="0" borderId="0" xfId="0" applyFont="1" applyFill="1" applyAlignment="1" applyProtection="1">
      <alignment vertical="center"/>
      <protection hidden="1"/>
    </xf>
    <xf numFmtId="0" fontId="70" fillId="0" borderId="0" xfId="0" applyFont="1" applyFill="1" applyProtection="1">
      <protection hidden="1"/>
    </xf>
    <xf numFmtId="0" fontId="2" fillId="0" borderId="54" xfId="0" applyNumberFormat="1" applyFont="1" applyFill="1" applyBorder="1" applyAlignment="1" applyProtection="1">
      <alignment horizontal="center"/>
      <protection hidden="1"/>
    </xf>
    <xf numFmtId="49" fontId="17" fillId="0" borderId="89" xfId="0" applyNumberFormat="1" applyFont="1" applyFill="1" applyBorder="1" applyAlignment="1" applyProtection="1">
      <alignment horizontal="center"/>
      <protection hidden="1"/>
    </xf>
    <xf numFmtId="0" fontId="17" fillId="0" borderId="90" xfId="0" applyFont="1" applyFill="1" applyBorder="1" applyAlignment="1" applyProtection="1">
      <alignment horizontal="center"/>
      <protection hidden="1"/>
    </xf>
    <xf numFmtId="0" fontId="17" fillId="0" borderId="91" xfId="0" applyFont="1" applyFill="1" applyBorder="1" applyAlignment="1" applyProtection="1">
      <alignment horizontal="center"/>
      <protection hidden="1"/>
    </xf>
    <xf numFmtId="0" fontId="2" fillId="0" borderId="89" xfId="0" applyFont="1" applyFill="1" applyBorder="1" applyAlignment="1" applyProtection="1">
      <alignment horizontal="center" vertical="center" shrinkToFit="1"/>
      <protection hidden="1"/>
    </xf>
    <xf numFmtId="0" fontId="60" fillId="0" borderId="0" xfId="0" applyFont="1" applyFill="1" applyProtection="1">
      <protection hidden="1"/>
    </xf>
    <xf numFmtId="0" fontId="61" fillId="0" borderId="0" xfId="0" applyFont="1" applyFill="1" applyProtection="1">
      <protection hidden="1"/>
    </xf>
    <xf numFmtId="0" fontId="24" fillId="0" borderId="0" xfId="0" applyFont="1" applyFill="1" applyProtection="1">
      <protection hidden="1"/>
    </xf>
    <xf numFmtId="0" fontId="63" fillId="0" borderId="0" xfId="0" applyFont="1" applyFill="1" applyProtection="1">
      <protection hidden="1"/>
    </xf>
    <xf numFmtId="0" fontId="17" fillId="17" borderId="51" xfId="0" applyFont="1" applyFill="1" applyBorder="1" applyAlignment="1" applyProtection="1">
      <alignment horizontal="center"/>
      <protection locked="0" hidden="1"/>
    </xf>
    <xf numFmtId="0" fontId="41" fillId="16" borderId="0" xfId="0" applyFont="1" applyFill="1" applyAlignment="1" applyProtection="1">
      <alignment horizontal="right"/>
      <protection hidden="1"/>
    </xf>
    <xf numFmtId="0" fontId="17" fillId="17" borderId="90" xfId="0" applyFont="1" applyFill="1" applyBorder="1" applyAlignment="1" applyProtection="1">
      <alignment horizontal="center"/>
      <protection locked="0" hidden="1"/>
    </xf>
    <xf numFmtId="0" fontId="2" fillId="17" borderId="54" xfId="0" applyNumberFormat="1" applyFont="1" applyFill="1" applyBorder="1" applyAlignment="1" applyProtection="1">
      <alignment horizontal="center"/>
      <protection hidden="1"/>
    </xf>
    <xf numFmtId="0" fontId="17" fillId="17" borderId="91" xfId="0" applyFont="1" applyFill="1" applyBorder="1" applyAlignment="1" applyProtection="1">
      <alignment horizontal="center"/>
      <protection locked="0" hidden="1"/>
    </xf>
    <xf numFmtId="0" fontId="17" fillId="17" borderId="91" xfId="0" applyNumberFormat="1" applyFont="1" applyFill="1" applyBorder="1" applyAlignment="1" applyProtection="1">
      <alignment horizontal="center"/>
      <protection locked="0" hidden="1"/>
    </xf>
    <xf numFmtId="0" fontId="15" fillId="15" borderId="89" xfId="0" applyFont="1" applyFill="1" applyBorder="1" applyAlignment="1" applyProtection="1">
      <alignment vertical="center"/>
      <protection hidden="1"/>
    </xf>
    <xf numFmtId="0" fontId="15" fillId="15" borderId="54" xfId="0" applyFont="1" applyFill="1" applyBorder="1" applyAlignment="1" applyProtection="1">
      <alignment horizontal="center" vertical="center"/>
      <protection hidden="1"/>
    </xf>
    <xf numFmtId="0" fontId="15" fillId="15" borderId="54" xfId="0" applyFont="1" applyFill="1" applyBorder="1" applyAlignment="1" applyProtection="1">
      <alignment vertical="center"/>
      <protection hidden="1"/>
    </xf>
    <xf numFmtId="0" fontId="15" fillId="15" borderId="89" xfId="0" applyFont="1" applyFill="1" applyBorder="1" applyAlignment="1" applyProtection="1">
      <alignment horizontal="center" vertical="center"/>
      <protection hidden="1"/>
    </xf>
    <xf numFmtId="0" fontId="17" fillId="0" borderId="134" xfId="0" applyFont="1" applyFill="1" applyBorder="1" applyAlignment="1" applyProtection="1">
      <alignment horizontal="center"/>
      <protection hidden="1"/>
    </xf>
    <xf numFmtId="0" fontId="2" fillId="0" borderId="135" xfId="0" applyNumberFormat="1" applyFont="1" applyFill="1" applyBorder="1" applyAlignment="1" applyProtection="1">
      <alignment horizontal="center"/>
      <protection hidden="1"/>
    </xf>
    <xf numFmtId="0" fontId="17" fillId="0" borderId="136" xfId="0" applyFont="1" applyFill="1" applyBorder="1" applyAlignment="1" applyProtection="1">
      <alignment horizontal="center"/>
      <protection hidden="1"/>
    </xf>
    <xf numFmtId="0" fontId="2" fillId="0" borderId="137" xfId="0" applyFont="1" applyFill="1" applyBorder="1" applyAlignment="1" applyProtection="1">
      <alignment horizontal="center" vertical="center" shrinkToFit="1"/>
      <protection hidden="1"/>
    </xf>
    <xf numFmtId="49" fontId="17" fillId="0" borderId="137" xfId="0" applyNumberFormat="1" applyFont="1" applyFill="1" applyBorder="1" applyAlignment="1" applyProtection="1">
      <alignment horizontal="center"/>
      <protection hidden="1"/>
    </xf>
    <xf numFmtId="0" fontId="10" fillId="0" borderId="0" xfId="0" applyFont="1" applyFill="1"/>
    <xf numFmtId="0" fontId="5" fillId="0" borderId="0" xfId="0" applyFont="1" applyFill="1" applyAlignment="1">
      <alignment vertical="center"/>
    </xf>
    <xf numFmtId="0" fontId="5" fillId="0" borderId="2" xfId="0" applyFont="1" applyFill="1" applyBorder="1" applyAlignment="1">
      <alignment horizontal="center" vertical="center" shrinkToFit="1"/>
    </xf>
    <xf numFmtId="0" fontId="5" fillId="0" borderId="95" xfId="0" applyFont="1" applyFill="1" applyBorder="1" applyAlignment="1">
      <alignment vertical="center"/>
    </xf>
    <xf numFmtId="0" fontId="5" fillId="0" borderId="96" xfId="0" applyFont="1" applyFill="1" applyBorder="1"/>
    <xf numFmtId="0" fontId="5" fillId="0" borderId="96" xfId="0" applyFont="1" applyFill="1" applyBorder="1" applyAlignment="1">
      <alignment vertical="center"/>
    </xf>
    <xf numFmtId="0" fontId="6" fillId="0" borderId="96" xfId="0" applyFont="1" applyFill="1" applyBorder="1" applyAlignment="1">
      <alignment vertical="center"/>
    </xf>
    <xf numFmtId="0" fontId="5" fillId="0" borderId="95" xfId="0" applyFont="1" applyFill="1" applyBorder="1"/>
    <xf numFmtId="0" fontId="5" fillId="4" borderId="1" xfId="0" applyFont="1" applyFill="1" applyBorder="1" applyAlignment="1" applyProtection="1">
      <alignment horizontal="left" vertical="center" shrinkToFit="1"/>
      <protection locked="0"/>
    </xf>
    <xf numFmtId="0" fontId="5" fillId="16" borderId="0" xfId="0" applyFont="1" applyFill="1"/>
    <xf numFmtId="0" fontId="5" fillId="4" borderId="122" xfId="0" applyFont="1" applyFill="1" applyBorder="1" applyProtection="1">
      <protection locked="0"/>
    </xf>
    <xf numFmtId="0" fontId="34" fillId="0" borderId="124" xfId="0" applyFont="1" applyFill="1" applyBorder="1" applyAlignment="1">
      <alignment horizontal="center" shrinkToFit="1"/>
    </xf>
    <xf numFmtId="0" fontId="79" fillId="0" borderId="123" xfId="0" applyFont="1" applyFill="1" applyBorder="1" applyAlignment="1">
      <alignment horizontal="center" shrinkToFit="1"/>
    </xf>
    <xf numFmtId="0" fontId="80" fillId="0" borderId="0" xfId="1" applyFont="1" applyFill="1" applyBorder="1" applyAlignment="1" applyProtection="1">
      <alignment horizontal="left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28" fillId="0" borderId="0" xfId="0" applyFont="1" applyFill="1" applyProtection="1">
      <protection hidden="1"/>
    </xf>
    <xf numFmtId="0" fontId="29" fillId="0" borderId="0" xfId="0" applyFont="1" applyFill="1" applyProtection="1">
      <protection hidden="1"/>
    </xf>
    <xf numFmtId="0" fontId="2" fillId="4" borderId="51" xfId="0" applyFont="1" applyFill="1" applyBorder="1" applyAlignment="1" applyProtection="1">
      <alignment horizontal="left" vertical="center"/>
      <protection locked="0" hidden="1"/>
    </xf>
    <xf numFmtId="0" fontId="2" fillId="4" borderId="87" xfId="0" applyFont="1" applyFill="1" applyBorder="1" applyAlignment="1" applyProtection="1">
      <alignment horizontal="left" vertical="center"/>
      <protection locked="0" hidden="1"/>
    </xf>
    <xf numFmtId="0" fontId="28" fillId="0" borderId="0" xfId="0" applyFont="1" applyFill="1" applyAlignment="1" applyProtection="1">
      <alignment vertical="center"/>
      <protection hidden="1"/>
    </xf>
    <xf numFmtId="0" fontId="4" fillId="0" borderId="0" xfId="0" applyFont="1" applyFill="1" applyAlignment="1" applyProtection="1">
      <alignment horizontal="center" vertical="center"/>
      <protection hidden="1"/>
    </xf>
    <xf numFmtId="0" fontId="5" fillId="4" borderId="3" xfId="0" applyFont="1" applyFill="1" applyBorder="1" applyAlignment="1" applyProtection="1">
      <alignment horizontal="center" vertical="center"/>
      <protection locked="0" hidden="1"/>
    </xf>
    <xf numFmtId="0" fontId="5" fillId="4" borderId="98" xfId="0" applyFont="1" applyFill="1" applyBorder="1" applyAlignment="1" applyProtection="1">
      <alignment horizontal="center" vertical="center"/>
      <protection locked="0" hidden="1"/>
    </xf>
    <xf numFmtId="0" fontId="5" fillId="4" borderId="2" xfId="0" applyFont="1" applyFill="1" applyBorder="1" applyAlignment="1" applyProtection="1">
      <alignment horizontal="center" vertical="center"/>
      <protection locked="0" hidden="1"/>
    </xf>
    <xf numFmtId="0" fontId="5" fillId="4" borderId="4" xfId="0" applyFont="1" applyFill="1" applyBorder="1" applyAlignment="1" applyProtection="1">
      <alignment horizontal="center" vertical="center"/>
      <protection locked="0" hidden="1"/>
    </xf>
    <xf numFmtId="0" fontId="5" fillId="4" borderId="1" xfId="0" applyFont="1" applyFill="1" applyBorder="1" applyAlignment="1" applyProtection="1">
      <alignment horizontal="center" vertical="center"/>
      <protection locked="0" hidden="1"/>
    </xf>
    <xf numFmtId="0" fontId="5" fillId="4" borderId="6" xfId="0" applyFont="1" applyFill="1" applyBorder="1" applyAlignment="1" applyProtection="1">
      <alignment horizontal="center" vertical="center"/>
      <protection locked="0" hidden="1"/>
    </xf>
    <xf numFmtId="0" fontId="5" fillId="4" borderId="2" xfId="0" applyFont="1" applyFill="1" applyBorder="1" applyAlignment="1" applyProtection="1">
      <alignment vertical="center"/>
      <protection locked="0" hidden="1"/>
    </xf>
    <xf numFmtId="0" fontId="5" fillId="4" borderId="61" xfId="0" applyFont="1" applyFill="1" applyBorder="1" applyAlignment="1" applyProtection="1">
      <alignment vertical="center"/>
      <protection locked="0" hidden="1"/>
    </xf>
    <xf numFmtId="0" fontId="5" fillId="4" borderId="1" xfId="0" applyFont="1" applyFill="1" applyBorder="1" applyAlignment="1" applyProtection="1">
      <alignment vertical="center"/>
      <protection locked="0" hidden="1"/>
    </xf>
    <xf numFmtId="0" fontId="5" fillId="4" borderId="19" xfId="0" applyFont="1" applyFill="1" applyBorder="1" applyAlignment="1" applyProtection="1">
      <alignment vertical="center"/>
      <protection locked="0" hidden="1"/>
    </xf>
    <xf numFmtId="0" fontId="5" fillId="4" borderId="13" xfId="0" applyFont="1" applyFill="1" applyBorder="1" applyAlignment="1" applyProtection="1">
      <alignment horizontal="center" vertical="center"/>
      <protection locked="0" hidden="1"/>
    </xf>
    <xf numFmtId="0" fontId="5" fillId="4" borderId="103" xfId="0" applyFont="1" applyFill="1" applyBorder="1" applyAlignment="1" applyProtection="1">
      <alignment horizontal="center" vertical="center"/>
      <protection locked="0" hidden="1"/>
    </xf>
    <xf numFmtId="0" fontId="5" fillId="4" borderId="12" xfId="0" applyFont="1" applyFill="1" applyBorder="1" applyAlignment="1" applyProtection="1">
      <alignment horizontal="center" vertical="center"/>
      <protection locked="0" hidden="1"/>
    </xf>
    <xf numFmtId="0" fontId="5" fillId="4" borderId="20" xfId="0" applyFont="1" applyFill="1" applyBorder="1" applyAlignment="1" applyProtection="1">
      <alignment horizontal="center" vertical="center"/>
      <protection locked="0" hidden="1"/>
    </xf>
    <xf numFmtId="0" fontId="5" fillId="4" borderId="19" xfId="0" applyFont="1" applyFill="1" applyBorder="1" applyAlignment="1" applyProtection="1">
      <alignment horizontal="center" vertical="center"/>
      <protection locked="0" hidden="1"/>
    </xf>
    <xf numFmtId="49" fontId="5" fillId="4" borderId="12" xfId="0" applyNumberFormat="1" applyFont="1" applyFill="1" applyBorder="1" applyAlignment="1" applyProtection="1">
      <alignment horizontal="center" vertical="center" shrinkToFit="1"/>
      <protection locked="0" hidden="1"/>
    </xf>
    <xf numFmtId="49" fontId="5" fillId="4" borderId="1" xfId="0" applyNumberFormat="1" applyFont="1" applyFill="1" applyBorder="1" applyAlignment="1" applyProtection="1">
      <alignment horizontal="center" vertical="center" shrinkToFit="1"/>
      <protection locked="0" hidden="1"/>
    </xf>
    <xf numFmtId="49" fontId="5" fillId="4" borderId="19" xfId="0" applyNumberFormat="1" applyFont="1" applyFill="1" applyBorder="1" applyAlignment="1" applyProtection="1">
      <alignment horizontal="center" vertical="center" shrinkToFit="1"/>
      <protection locked="0" hidden="1"/>
    </xf>
    <xf numFmtId="49" fontId="5" fillId="4" borderId="103" xfId="0" applyNumberFormat="1" applyFont="1" applyFill="1" applyBorder="1" applyAlignment="1" applyProtection="1">
      <alignment horizontal="center" vertical="center" shrinkToFit="1"/>
      <protection locked="0" hidden="1"/>
    </xf>
    <xf numFmtId="49" fontId="5" fillId="4" borderId="2" xfId="0" applyNumberFormat="1" applyFont="1" applyFill="1" applyBorder="1" applyAlignment="1" applyProtection="1">
      <alignment horizontal="center" vertical="center" shrinkToFit="1"/>
      <protection locked="0" hidden="1"/>
    </xf>
    <xf numFmtId="49" fontId="5" fillId="4" borderId="4" xfId="0" applyNumberFormat="1" applyFont="1" applyFill="1" applyBorder="1" applyAlignment="1" applyProtection="1">
      <alignment horizontal="center" vertical="center" shrinkToFit="1"/>
      <protection locked="0" hidden="1"/>
    </xf>
    <xf numFmtId="0" fontId="5" fillId="4" borderId="107" xfId="0" applyFont="1" applyFill="1" applyBorder="1" applyAlignment="1" applyProtection="1">
      <alignment horizontal="center" vertical="center"/>
      <protection locked="0" hidden="1"/>
    </xf>
    <xf numFmtId="0" fontId="5" fillId="4" borderId="14" xfId="0" applyFont="1" applyFill="1" applyBorder="1" applyAlignment="1" applyProtection="1">
      <alignment horizontal="center" vertical="center"/>
      <protection locked="0" hidden="1"/>
    </xf>
    <xf numFmtId="0" fontId="5" fillId="4" borderId="110" xfId="0" applyFont="1" applyFill="1" applyBorder="1" applyAlignment="1" applyProtection="1">
      <alignment horizontal="center" vertical="center"/>
      <protection locked="0" hidden="1"/>
    </xf>
    <xf numFmtId="0" fontId="5" fillId="4" borderId="15" xfId="0" applyFont="1" applyFill="1" applyBorder="1" applyAlignment="1" applyProtection="1">
      <alignment horizontal="center" vertical="center"/>
      <protection locked="0" hidden="1"/>
    </xf>
    <xf numFmtId="0" fontId="5" fillId="4" borderId="103" xfId="0" applyFont="1" applyFill="1" applyBorder="1" applyAlignment="1" applyProtection="1">
      <alignment horizontal="center" vertical="center" wrapText="1"/>
      <protection locked="0" hidden="1"/>
    </xf>
    <xf numFmtId="0" fontId="5" fillId="4" borderId="2" xfId="0" applyFont="1" applyFill="1" applyBorder="1" applyAlignment="1" applyProtection="1">
      <alignment horizontal="center" vertical="center" wrapText="1"/>
      <protection locked="0" hidden="1"/>
    </xf>
    <xf numFmtId="0" fontId="72" fillId="3" borderId="0" xfId="0" applyFont="1" applyFill="1" applyProtection="1">
      <protection hidden="1"/>
    </xf>
    <xf numFmtId="0" fontId="41" fillId="3" borderId="0" xfId="0" applyFont="1" applyFill="1" applyProtection="1">
      <protection hidden="1"/>
    </xf>
    <xf numFmtId="0" fontId="2" fillId="14" borderId="138" xfId="0" applyFont="1" applyFill="1" applyBorder="1" applyAlignment="1" applyProtection="1">
      <alignment horizontal="center"/>
      <protection hidden="1"/>
    </xf>
    <xf numFmtId="0" fontId="2" fillId="14" borderId="139" xfId="0" applyFont="1" applyFill="1" applyBorder="1" applyAlignment="1" applyProtection="1">
      <alignment horizontal="center"/>
      <protection hidden="1"/>
    </xf>
    <xf numFmtId="0" fontId="15" fillId="0" borderId="0" xfId="0" applyFont="1" applyFill="1" applyAlignment="1" applyProtection="1">
      <alignment horizontal="center"/>
      <protection hidden="1"/>
    </xf>
    <xf numFmtId="0" fontId="5" fillId="4" borderId="0" xfId="0" applyFont="1" applyFill="1" applyProtection="1">
      <protection hidden="1"/>
    </xf>
    <xf numFmtId="0" fontId="4" fillId="4" borderId="0" xfId="0" applyFont="1" applyFill="1" applyAlignment="1" applyProtection="1">
      <alignment horizontal="center" vertical="center" wrapText="1"/>
      <protection hidden="1"/>
    </xf>
    <xf numFmtId="0" fontId="2" fillId="4" borderId="0" xfId="0" applyFont="1" applyFill="1" applyAlignment="1" applyProtection="1">
      <protection hidden="1"/>
    </xf>
    <xf numFmtId="0" fontId="2" fillId="4" borderId="0" xfId="0" applyFont="1" applyFill="1" applyAlignment="1" applyProtection="1">
      <alignment horizontal="left"/>
      <protection hidden="1"/>
    </xf>
    <xf numFmtId="0" fontId="2" fillId="4" borderId="0" xfId="0" applyFont="1" applyFill="1" applyAlignment="1" applyProtection="1">
      <alignment horizontal="left" indent="2"/>
      <protection hidden="1"/>
    </xf>
    <xf numFmtId="1" fontId="2" fillId="4" borderId="0" xfId="0" applyNumberFormat="1" applyFont="1" applyFill="1" applyAlignment="1" applyProtection="1">
      <alignment horizontal="left"/>
      <protection hidden="1"/>
    </xf>
    <xf numFmtId="0" fontId="4" fillId="4" borderId="0" xfId="0" applyFont="1" applyFill="1" applyAlignment="1" applyProtection="1">
      <alignment horizontal="left"/>
      <protection hidden="1"/>
    </xf>
    <xf numFmtId="0" fontId="5" fillId="4" borderId="0" xfId="0" applyFont="1" applyFill="1" applyAlignment="1" applyProtection="1">
      <alignment horizontal="left"/>
      <protection hidden="1"/>
    </xf>
    <xf numFmtId="0" fontId="5" fillId="4" borderId="1" xfId="0" applyFont="1" applyFill="1" applyBorder="1" applyAlignment="1" applyProtection="1">
      <alignment horizontal="center" vertical="top" wrapText="1"/>
      <protection hidden="1"/>
    </xf>
    <xf numFmtId="0" fontId="15" fillId="4" borderId="1" xfId="0" applyFont="1" applyFill="1" applyBorder="1" applyAlignment="1" applyProtection="1">
      <alignment horizontal="center" vertical="center"/>
      <protection hidden="1"/>
    </xf>
    <xf numFmtId="0" fontId="15" fillId="4" borderId="1" xfId="0" applyFont="1" applyFill="1" applyBorder="1" applyAlignment="1" applyProtection="1">
      <alignment horizontal="center" vertical="top" wrapText="1"/>
      <protection hidden="1"/>
    </xf>
    <xf numFmtId="2" fontId="53" fillId="4" borderId="1" xfId="0" applyNumberFormat="1" applyFont="1" applyFill="1" applyBorder="1" applyAlignment="1" applyProtection="1">
      <alignment horizontal="center" vertical="center" shrinkToFit="1"/>
      <protection hidden="1"/>
    </xf>
    <xf numFmtId="2" fontId="53" fillId="4" borderId="1" xfId="0" applyNumberFormat="1" applyFont="1" applyFill="1" applyBorder="1" applyAlignment="1" applyProtection="1">
      <alignment horizontal="center" vertical="center" wrapText="1"/>
      <protection hidden="1"/>
    </xf>
    <xf numFmtId="0" fontId="16" fillId="4" borderId="0" xfId="0" applyFont="1" applyFill="1" applyProtection="1">
      <protection hidden="1"/>
    </xf>
    <xf numFmtId="0" fontId="4" fillId="4" borderId="0" xfId="0" applyFont="1" applyFill="1" applyAlignment="1" applyProtection="1">
      <alignment vertical="center"/>
      <protection hidden="1"/>
    </xf>
    <xf numFmtId="2" fontId="5" fillId="4" borderId="0" xfId="0" applyNumberFormat="1" applyFont="1" applyFill="1" applyProtection="1">
      <protection hidden="1"/>
    </xf>
    <xf numFmtId="0" fontId="15" fillId="4" borderId="0" xfId="0" applyFont="1" applyFill="1" applyProtection="1">
      <protection hidden="1"/>
    </xf>
    <xf numFmtId="0" fontId="2" fillId="4" borderId="0" xfId="0" applyFont="1" applyFill="1" applyProtection="1">
      <protection hidden="1"/>
    </xf>
    <xf numFmtId="0" fontId="13" fillId="4" borderId="0" xfId="0" applyFont="1" applyFill="1" applyProtection="1">
      <protection hidden="1"/>
    </xf>
    <xf numFmtId="0" fontId="18" fillId="4" borderId="0" xfId="0" applyFont="1" applyFill="1" applyBorder="1" applyAlignment="1" applyProtection="1">
      <protection hidden="1"/>
    </xf>
    <xf numFmtId="0" fontId="2" fillId="4" borderId="0" xfId="0" applyFont="1" applyFill="1" applyBorder="1" applyAlignment="1" applyProtection="1">
      <protection hidden="1"/>
    </xf>
    <xf numFmtId="0" fontId="13" fillId="4" borderId="0" xfId="0" applyFont="1" applyFill="1" applyAlignment="1" applyProtection="1">
      <alignment horizontal="center"/>
      <protection hidden="1"/>
    </xf>
    <xf numFmtId="0" fontId="2" fillId="4" borderId="0" xfId="0" applyFont="1" applyFill="1" applyAlignment="1" applyProtection="1">
      <alignment horizontal="center"/>
      <protection hidden="1"/>
    </xf>
    <xf numFmtId="0" fontId="13" fillId="4" borderId="0" xfId="0" applyFont="1" applyFill="1" applyAlignment="1" applyProtection="1">
      <alignment horizontal="left"/>
      <protection hidden="1"/>
    </xf>
    <xf numFmtId="0" fontId="5" fillId="4" borderId="2" xfId="0" applyFont="1" applyFill="1" applyBorder="1" applyAlignment="1" applyProtection="1">
      <alignment horizontal="center" vertical="center"/>
      <protection hidden="1"/>
    </xf>
    <xf numFmtId="0" fontId="5" fillId="4" borderId="2" xfId="0" applyFont="1" applyFill="1" applyBorder="1" applyAlignment="1" applyProtection="1">
      <alignment vertical="center"/>
      <protection hidden="1"/>
    </xf>
    <xf numFmtId="0" fontId="5" fillId="4" borderId="1" xfId="0" applyFont="1" applyFill="1" applyBorder="1" applyAlignment="1" applyProtection="1">
      <alignment vertical="center"/>
      <protection hidden="1"/>
    </xf>
    <xf numFmtId="187" fontId="5" fillId="4" borderId="12" xfId="0" applyNumberFormat="1" applyFont="1" applyFill="1" applyBorder="1" applyAlignment="1" applyProtection="1">
      <alignment horizontal="center" vertical="center"/>
      <protection hidden="1"/>
    </xf>
    <xf numFmtId="187" fontId="5" fillId="4" borderId="1" xfId="0" applyNumberFormat="1" applyFont="1" applyFill="1" applyBorder="1" applyAlignment="1" applyProtection="1">
      <alignment horizontal="center" vertical="center"/>
      <protection hidden="1"/>
    </xf>
    <xf numFmtId="0" fontId="5" fillId="4" borderId="13" xfId="0" applyFont="1" applyFill="1" applyBorder="1" applyAlignment="1" applyProtection="1">
      <alignment horizontal="center" vertical="center"/>
      <protection hidden="1"/>
    </xf>
    <xf numFmtId="0" fontId="5" fillId="4" borderId="3" xfId="0" applyFont="1" applyFill="1" applyBorder="1" applyAlignment="1" applyProtection="1">
      <alignment horizontal="center" vertical="center"/>
      <protection hidden="1"/>
    </xf>
    <xf numFmtId="0" fontId="5" fillId="4" borderId="103" xfId="0" applyFont="1" applyFill="1" applyBorder="1" applyAlignment="1" applyProtection="1">
      <alignment horizontal="center" vertical="center"/>
      <protection hidden="1"/>
    </xf>
    <xf numFmtId="0" fontId="5" fillId="4" borderId="12" xfId="0" applyFont="1" applyFill="1" applyBorder="1" applyAlignment="1" applyProtection="1">
      <alignment horizontal="center" vertical="center"/>
      <protection hidden="1"/>
    </xf>
    <xf numFmtId="0" fontId="5" fillId="4" borderId="1" xfId="0" applyFont="1" applyFill="1" applyBorder="1" applyAlignment="1" applyProtection="1">
      <alignment horizontal="center" vertical="center"/>
      <protection hidden="1"/>
    </xf>
    <xf numFmtId="0" fontId="5" fillId="4" borderId="107" xfId="0" applyFont="1" applyFill="1" applyBorder="1" applyAlignment="1" applyProtection="1">
      <alignment horizontal="center" vertical="center"/>
      <protection hidden="1"/>
    </xf>
    <xf numFmtId="0" fontId="5" fillId="4" borderId="14" xfId="0" applyFont="1" applyFill="1" applyBorder="1" applyAlignment="1" applyProtection="1">
      <alignment horizontal="center" vertical="center"/>
      <protection hidden="1"/>
    </xf>
    <xf numFmtId="1" fontId="5" fillId="4" borderId="103" xfId="0" applyNumberFormat="1" applyFont="1" applyFill="1" applyBorder="1" applyAlignment="1" applyProtection="1">
      <alignment horizontal="center" vertical="center"/>
      <protection hidden="1"/>
    </xf>
    <xf numFmtId="1" fontId="5" fillId="4" borderId="2" xfId="0" applyNumberFormat="1" applyFont="1" applyFill="1" applyBorder="1" applyAlignment="1" applyProtection="1">
      <alignment horizontal="center" vertical="center"/>
      <protection hidden="1"/>
    </xf>
    <xf numFmtId="0" fontId="4" fillId="6" borderId="103" xfId="0" applyFont="1" applyFill="1" applyBorder="1" applyAlignment="1" applyProtection="1">
      <alignment horizontal="center" vertical="center"/>
      <protection hidden="1"/>
    </xf>
    <xf numFmtId="0" fontId="5" fillId="0" borderId="0" xfId="0" applyFont="1" applyFill="1" applyBorder="1" applyAlignment="1" applyProtection="1">
      <alignment vertical="center"/>
      <protection hidden="1"/>
    </xf>
    <xf numFmtId="0" fontId="34" fillId="0" borderId="0" xfId="0" applyFont="1" applyFill="1" applyBorder="1" applyAlignment="1" applyProtection="1">
      <alignment vertical="center"/>
      <protection hidden="1"/>
    </xf>
    <xf numFmtId="0" fontId="5" fillId="0" borderId="0" xfId="0" applyFont="1" applyFill="1" applyBorder="1" applyAlignment="1" applyProtection="1">
      <alignment horizontal="center" vertical="center"/>
      <protection hidden="1"/>
    </xf>
    <xf numFmtId="0" fontId="5" fillId="18" borderId="1" xfId="0" applyFont="1" applyFill="1" applyBorder="1" applyAlignment="1" applyProtection="1">
      <alignment vertical="center" shrinkToFit="1"/>
      <protection hidden="1"/>
    </xf>
    <xf numFmtId="0" fontId="5" fillId="18" borderId="3" xfId="0" applyFont="1" applyFill="1" applyBorder="1" applyAlignment="1" applyProtection="1">
      <alignment vertical="center" shrinkToFit="1"/>
      <protection hidden="1"/>
    </xf>
    <xf numFmtId="0" fontId="5" fillId="18" borderId="21" xfId="0" applyFont="1" applyFill="1" applyBorder="1" applyAlignment="1" applyProtection="1">
      <alignment horizontal="center" vertical="center" shrinkToFit="1"/>
      <protection hidden="1"/>
    </xf>
    <xf numFmtId="0" fontId="5" fillId="18" borderId="86" xfId="0" applyFont="1" applyFill="1" applyBorder="1" applyAlignment="1" applyProtection="1">
      <alignment horizontal="center" vertical="center" shrinkToFit="1"/>
      <protection hidden="1"/>
    </xf>
    <xf numFmtId="0" fontId="5" fillId="18" borderId="22" xfId="0" applyFont="1" applyFill="1" applyBorder="1" applyAlignment="1" applyProtection="1">
      <alignment horizontal="left" vertical="center" shrinkToFit="1"/>
      <protection hidden="1"/>
    </xf>
    <xf numFmtId="0" fontId="5" fillId="18" borderId="25" xfId="0" applyFont="1" applyFill="1" applyBorder="1" applyAlignment="1" applyProtection="1">
      <alignment horizontal="center" vertical="center" shrinkToFit="1"/>
      <protection hidden="1"/>
    </xf>
    <xf numFmtId="0" fontId="5" fillId="18" borderId="26" xfId="0" applyFont="1" applyFill="1" applyBorder="1" applyAlignment="1" applyProtection="1">
      <alignment horizontal="left" vertical="center" shrinkToFit="1"/>
      <protection hidden="1"/>
    </xf>
    <xf numFmtId="0" fontId="5" fillId="18" borderId="97" xfId="0" applyFont="1" applyFill="1" applyBorder="1" applyAlignment="1" applyProtection="1">
      <alignment horizontal="center" vertical="center" shrinkToFit="1"/>
      <protection hidden="1"/>
    </xf>
    <xf numFmtId="0" fontId="5" fillId="18" borderId="127" xfId="0" applyFont="1" applyFill="1" applyBorder="1" applyAlignment="1" applyProtection="1">
      <alignment horizontal="left" vertical="center" shrinkToFit="1"/>
      <protection hidden="1"/>
    </xf>
    <xf numFmtId="0" fontId="5" fillId="18" borderId="1" xfId="0" applyFont="1" applyFill="1" applyBorder="1" applyAlignment="1" applyProtection="1">
      <alignment vertical="center"/>
      <protection hidden="1"/>
    </xf>
    <xf numFmtId="0" fontId="5" fillId="18" borderId="1" xfId="0" applyFont="1" applyFill="1" applyBorder="1" applyAlignment="1" applyProtection="1">
      <alignment horizontal="center" vertical="center"/>
      <protection hidden="1"/>
    </xf>
    <xf numFmtId="0" fontId="5" fillId="18" borderId="129" xfId="0" applyFont="1" applyFill="1" applyBorder="1" applyAlignment="1" applyProtection="1">
      <alignment horizontal="center" vertical="center" shrinkToFit="1"/>
      <protection hidden="1"/>
    </xf>
    <xf numFmtId="2" fontId="5" fillId="18" borderId="86" xfId="0" applyNumberFormat="1" applyFont="1" applyFill="1" applyBorder="1" applyAlignment="1" applyProtection="1">
      <alignment horizontal="center" vertical="center" shrinkToFit="1"/>
      <protection hidden="1"/>
    </xf>
    <xf numFmtId="0" fontId="5" fillId="18" borderId="130" xfId="0" applyFont="1" applyFill="1" applyBorder="1" applyAlignment="1" applyProtection="1">
      <alignment vertical="center" shrinkToFit="1"/>
      <protection locked="0" hidden="1"/>
    </xf>
    <xf numFmtId="0" fontId="5" fillId="18" borderId="48" xfId="0" applyFont="1" applyFill="1" applyBorder="1" applyAlignment="1" applyProtection="1">
      <alignment horizontal="center" vertical="center" shrinkToFit="1"/>
      <protection hidden="1"/>
    </xf>
    <xf numFmtId="2" fontId="5" fillId="18" borderId="25" xfId="0" applyNumberFormat="1" applyFont="1" applyFill="1" applyBorder="1" applyAlignment="1" applyProtection="1">
      <alignment horizontal="center" vertical="center" shrinkToFit="1"/>
      <protection hidden="1"/>
    </xf>
    <xf numFmtId="0" fontId="5" fillId="18" borderId="49" xfId="0" applyFont="1" applyFill="1" applyBorder="1" applyAlignment="1" applyProtection="1">
      <alignment vertical="center" shrinkToFit="1"/>
      <protection locked="0" hidden="1"/>
    </xf>
    <xf numFmtId="0" fontId="5" fillId="18" borderId="128" xfId="0" applyFont="1" applyFill="1" applyBorder="1" applyAlignment="1" applyProtection="1">
      <alignment horizontal="center" vertical="center" shrinkToFit="1"/>
      <protection hidden="1"/>
    </xf>
    <xf numFmtId="2" fontId="5" fillId="18" borderId="97" xfId="0" applyNumberFormat="1" applyFont="1" applyFill="1" applyBorder="1" applyAlignment="1" applyProtection="1">
      <alignment horizontal="center" vertical="center" shrinkToFit="1"/>
      <protection hidden="1"/>
    </xf>
    <xf numFmtId="0" fontId="5" fillId="18" borderId="50" xfId="0" applyFont="1" applyFill="1" applyBorder="1" applyAlignment="1" applyProtection="1">
      <alignment vertical="center" shrinkToFit="1"/>
      <protection locked="0" hidden="1"/>
    </xf>
    <xf numFmtId="0" fontId="8" fillId="4" borderId="27" xfId="0" applyFont="1" applyFill="1" applyBorder="1" applyAlignment="1" applyProtection="1">
      <alignment horizontal="center" vertical="center" textRotation="90"/>
      <protection locked="0" hidden="1"/>
    </xf>
    <xf numFmtId="0" fontId="8" fillId="4" borderId="28" xfId="0" applyFont="1" applyFill="1" applyBorder="1" applyAlignment="1" applyProtection="1">
      <alignment horizontal="center" vertical="center" textRotation="90"/>
      <protection locked="0" hidden="1"/>
    </xf>
    <xf numFmtId="0" fontId="8" fillId="4" borderId="30" xfId="0" applyFont="1" applyFill="1" applyBorder="1" applyAlignment="1" applyProtection="1">
      <alignment horizontal="center" vertical="center" textRotation="90"/>
      <protection locked="0" hidden="1"/>
    </xf>
    <xf numFmtId="0" fontId="8" fillId="4" borderId="35" xfId="0" applyFont="1" applyFill="1" applyBorder="1" applyAlignment="1" applyProtection="1">
      <alignment horizontal="center" vertical="center" textRotation="90"/>
      <protection locked="0" hidden="1"/>
    </xf>
    <xf numFmtId="0" fontId="8" fillId="4" borderId="31" xfId="0" applyFont="1" applyFill="1" applyBorder="1" applyAlignment="1" applyProtection="1">
      <alignment horizontal="center" vertical="center" textRotation="90"/>
      <protection locked="0" hidden="1"/>
    </xf>
    <xf numFmtId="0" fontId="5" fillId="4" borderId="27" xfId="0" applyFont="1" applyFill="1" applyBorder="1" applyAlignment="1" applyProtection="1">
      <alignment horizontal="center" vertical="center" textRotation="90" shrinkToFit="1"/>
      <protection locked="0" hidden="1"/>
    </xf>
    <xf numFmtId="0" fontId="5" fillId="4" borderId="28" xfId="0" applyFont="1" applyFill="1" applyBorder="1" applyAlignment="1" applyProtection="1">
      <alignment horizontal="center" vertical="center" textRotation="90" shrinkToFit="1"/>
      <protection locked="0" hidden="1"/>
    </xf>
    <xf numFmtId="0" fontId="5" fillId="4" borderId="30" xfId="0" applyFont="1" applyFill="1" applyBorder="1" applyAlignment="1" applyProtection="1">
      <alignment horizontal="center" vertical="center" textRotation="90" shrinkToFit="1"/>
      <protection locked="0" hidden="1"/>
    </xf>
    <xf numFmtId="0" fontId="5" fillId="4" borderId="35" xfId="0" applyFont="1" applyFill="1" applyBorder="1" applyAlignment="1" applyProtection="1">
      <alignment horizontal="center" vertical="center" textRotation="90" shrinkToFit="1"/>
      <protection locked="0" hidden="1"/>
    </xf>
    <xf numFmtId="0" fontId="5" fillId="4" borderId="31" xfId="0" applyFont="1" applyFill="1" applyBorder="1" applyAlignment="1" applyProtection="1">
      <alignment horizontal="center" vertical="center" textRotation="90" shrinkToFit="1"/>
      <protection locked="0" hidden="1"/>
    </xf>
    <xf numFmtId="0" fontId="5" fillId="4" borderId="38" xfId="0" applyFont="1" applyFill="1" applyBorder="1" applyAlignment="1" applyProtection="1">
      <alignment horizontal="center" vertical="center" textRotation="90" shrinkToFit="1"/>
      <protection locked="0" hidden="1"/>
    </xf>
    <xf numFmtId="0" fontId="5" fillId="4" borderId="39" xfId="0" applyFont="1" applyFill="1" applyBorder="1" applyAlignment="1" applyProtection="1">
      <alignment horizontal="center" vertical="center" textRotation="90" shrinkToFit="1"/>
      <protection locked="0" hidden="1"/>
    </xf>
    <xf numFmtId="0" fontId="5" fillId="4" borderId="42" xfId="0" applyFont="1" applyFill="1" applyBorder="1" applyAlignment="1" applyProtection="1">
      <alignment horizontal="center" vertical="center" textRotation="90" shrinkToFit="1"/>
      <protection locked="0" hidden="1"/>
    </xf>
    <xf numFmtId="0" fontId="5" fillId="4" borderId="40" xfId="0" applyFont="1" applyFill="1" applyBorder="1" applyAlignment="1" applyProtection="1">
      <alignment horizontal="center" vertical="center" textRotation="90" shrinkToFit="1"/>
      <protection locked="0" hidden="1"/>
    </xf>
    <xf numFmtId="0" fontId="5" fillId="4" borderId="41" xfId="0" applyFont="1" applyFill="1" applyBorder="1" applyAlignment="1" applyProtection="1">
      <alignment horizontal="center" vertical="center" textRotation="90" shrinkToFit="1"/>
      <protection locked="0" hidden="1"/>
    </xf>
    <xf numFmtId="0" fontId="5" fillId="4" borderId="23" xfId="0" applyFont="1" applyFill="1" applyBorder="1" applyAlignment="1" applyProtection="1">
      <alignment horizontal="center" vertical="center" shrinkToFit="1"/>
      <protection locked="0" hidden="1"/>
    </xf>
    <xf numFmtId="0" fontId="5" fillId="4" borderId="24" xfId="0" applyFont="1" applyFill="1" applyBorder="1" applyAlignment="1" applyProtection="1">
      <alignment horizontal="center" vertical="center" shrinkToFit="1"/>
      <protection locked="0" hidden="1"/>
    </xf>
    <xf numFmtId="0" fontId="5" fillId="4" borderId="29" xfId="0" applyFont="1" applyFill="1" applyBorder="1" applyAlignment="1" applyProtection="1">
      <alignment horizontal="center" vertical="center" shrinkToFit="1"/>
      <protection locked="0" hidden="1"/>
    </xf>
    <xf numFmtId="0" fontId="5" fillId="4" borderId="47" xfId="0" applyFont="1" applyFill="1" applyBorder="1" applyAlignment="1" applyProtection="1">
      <alignment horizontal="center" vertical="center" shrinkToFit="1"/>
      <protection locked="0" hidden="1"/>
    </xf>
    <xf numFmtId="0" fontId="5" fillId="4" borderId="46" xfId="0" applyFont="1" applyFill="1" applyBorder="1" applyAlignment="1" applyProtection="1">
      <alignment horizontal="center" vertical="center" shrinkToFit="1"/>
      <protection locked="0" hidden="1"/>
    </xf>
    <xf numFmtId="0" fontId="5" fillId="4" borderId="34" xfId="0" applyFont="1" applyFill="1" applyBorder="1" applyAlignment="1" applyProtection="1">
      <alignment horizontal="center" vertical="center" shrinkToFit="1"/>
      <protection locked="0" hidden="1"/>
    </xf>
    <xf numFmtId="0" fontId="5" fillId="4" borderId="32" xfId="0" applyFont="1" applyFill="1" applyBorder="1" applyAlignment="1" applyProtection="1">
      <alignment horizontal="center" vertical="center" shrinkToFit="1"/>
      <protection locked="0" hidden="1"/>
    </xf>
    <xf numFmtId="0" fontId="5" fillId="4" borderId="43" xfId="0" applyFont="1" applyFill="1" applyBorder="1" applyAlignment="1" applyProtection="1">
      <alignment horizontal="center" vertical="center" shrinkToFit="1"/>
      <protection locked="0" hidden="1"/>
    </xf>
    <xf numFmtId="0" fontId="5" fillId="4" borderId="27" xfId="0" applyFont="1" applyFill="1" applyBorder="1" applyAlignment="1" applyProtection="1">
      <alignment horizontal="center" vertical="center" shrinkToFit="1"/>
      <protection locked="0" hidden="1"/>
    </xf>
    <xf numFmtId="0" fontId="5" fillId="4" borderId="28" xfId="0" applyFont="1" applyFill="1" applyBorder="1" applyAlignment="1" applyProtection="1">
      <alignment horizontal="center" vertical="center" shrinkToFit="1"/>
      <protection locked="0" hidden="1"/>
    </xf>
    <xf numFmtId="0" fontId="5" fillId="4" borderId="30" xfId="0" applyFont="1" applyFill="1" applyBorder="1" applyAlignment="1" applyProtection="1">
      <alignment horizontal="center" vertical="center" shrinkToFit="1"/>
      <protection locked="0" hidden="1"/>
    </xf>
    <xf numFmtId="0" fontId="5" fillId="4" borderId="35" xfId="0" applyFont="1" applyFill="1" applyBorder="1" applyAlignment="1" applyProtection="1">
      <alignment horizontal="center" vertical="center" shrinkToFit="1"/>
      <protection locked="0" hidden="1"/>
    </xf>
    <xf numFmtId="0" fontId="5" fillId="4" borderId="31" xfId="0" applyFont="1" applyFill="1" applyBorder="1" applyAlignment="1" applyProtection="1">
      <alignment horizontal="center" vertical="center" shrinkToFit="1"/>
      <protection locked="0" hidden="1"/>
    </xf>
    <xf numFmtId="0" fontId="5" fillId="4" borderId="44" xfId="0" applyFont="1" applyFill="1" applyBorder="1" applyAlignment="1" applyProtection="1">
      <alignment horizontal="center" vertical="center" shrinkToFit="1"/>
      <protection locked="0" hidden="1"/>
    </xf>
    <xf numFmtId="0" fontId="5" fillId="4" borderId="38" xfId="0" applyFont="1" applyFill="1" applyBorder="1" applyAlignment="1" applyProtection="1">
      <alignment horizontal="center" vertical="center" shrinkToFit="1"/>
      <protection locked="0" hidden="1"/>
    </xf>
    <xf numFmtId="0" fontId="5" fillId="4" borderId="39" xfId="0" applyFont="1" applyFill="1" applyBorder="1" applyAlignment="1" applyProtection="1">
      <alignment horizontal="center" vertical="center" shrinkToFit="1"/>
      <protection locked="0" hidden="1"/>
    </xf>
    <xf numFmtId="0" fontId="5" fillId="4" borderId="42" xfId="0" applyFont="1" applyFill="1" applyBorder="1" applyAlignment="1" applyProtection="1">
      <alignment horizontal="center" vertical="center" shrinkToFit="1"/>
      <protection locked="0" hidden="1"/>
    </xf>
    <xf numFmtId="0" fontId="5" fillId="4" borderId="40" xfId="0" applyFont="1" applyFill="1" applyBorder="1" applyAlignment="1" applyProtection="1">
      <alignment horizontal="center" vertical="center" shrinkToFit="1"/>
      <protection locked="0" hidden="1"/>
    </xf>
    <xf numFmtId="0" fontId="5" fillId="4" borderId="41" xfId="0" applyFont="1" applyFill="1" applyBorder="1" applyAlignment="1" applyProtection="1">
      <alignment horizontal="center" vertical="center" shrinkToFit="1"/>
      <protection locked="0" hidden="1"/>
    </xf>
    <xf numFmtId="0" fontId="5" fillId="4" borderId="45" xfId="0" applyFont="1" applyFill="1" applyBorder="1" applyAlignment="1" applyProtection="1">
      <alignment horizontal="center" vertical="center" shrinkToFit="1"/>
      <protection locked="0" hidden="1"/>
    </xf>
    <xf numFmtId="0" fontId="34" fillId="0" borderId="0" xfId="0" applyFont="1" applyFill="1" applyBorder="1" applyAlignment="1" applyProtection="1">
      <alignment horizontal="left" wrapText="1"/>
      <protection hidden="1"/>
    </xf>
    <xf numFmtId="0" fontId="34" fillId="0" borderId="0" xfId="0" applyFont="1" applyFill="1" applyBorder="1" applyAlignment="1" applyProtection="1">
      <alignment wrapText="1"/>
      <protection hidden="1"/>
    </xf>
    <xf numFmtId="0" fontId="5" fillId="0" borderId="0" xfId="0" applyFont="1" applyFill="1" applyBorder="1" applyAlignment="1" applyProtection="1">
      <protection hidden="1"/>
    </xf>
    <xf numFmtId="0" fontId="2" fillId="19" borderId="0" xfId="0" applyFont="1" applyFill="1" applyBorder="1" applyProtection="1">
      <protection hidden="1"/>
    </xf>
    <xf numFmtId="0" fontId="5" fillId="19" borderId="0" xfId="0" applyFont="1" applyFill="1" applyBorder="1" applyAlignment="1" applyProtection="1">
      <alignment vertical="center"/>
      <protection hidden="1"/>
    </xf>
    <xf numFmtId="0" fontId="4" fillId="19" borderId="1" xfId="0" applyFont="1" applyFill="1" applyBorder="1" applyAlignment="1" applyProtection="1">
      <alignment horizontal="center" vertical="center"/>
      <protection hidden="1"/>
    </xf>
    <xf numFmtId="0" fontId="5" fillId="19" borderId="1" xfId="0" applyFont="1" applyFill="1" applyBorder="1" applyAlignment="1" applyProtection="1">
      <alignment horizontal="center" vertical="center" shrinkToFit="1"/>
      <protection hidden="1"/>
    </xf>
    <xf numFmtId="0" fontId="5" fillId="19" borderId="86" xfId="0" applyFont="1" applyFill="1" applyBorder="1" applyAlignment="1" applyProtection="1">
      <alignment horizontal="center" vertical="center"/>
      <protection hidden="1"/>
    </xf>
    <xf numFmtId="0" fontId="5" fillId="19" borderId="86" xfId="0" applyFont="1" applyFill="1" applyBorder="1" applyAlignment="1" applyProtection="1">
      <alignment horizontal="center" vertical="center" shrinkToFit="1"/>
      <protection hidden="1"/>
    </xf>
    <xf numFmtId="0" fontId="5" fillId="19" borderId="86" xfId="0" applyFont="1" applyFill="1" applyBorder="1" applyAlignment="1" applyProtection="1">
      <alignment horizontal="left" vertical="center" shrinkToFit="1"/>
      <protection hidden="1"/>
    </xf>
    <xf numFmtId="1" fontId="5" fillId="19" borderId="86" xfId="0" applyNumberFormat="1" applyFont="1" applyFill="1" applyBorder="1" applyAlignment="1" applyProtection="1">
      <alignment horizontal="center" vertical="center"/>
      <protection hidden="1"/>
    </xf>
    <xf numFmtId="1" fontId="5" fillId="19" borderId="86" xfId="0" applyNumberFormat="1" applyFont="1" applyFill="1" applyBorder="1" applyAlignment="1" applyProtection="1">
      <alignment horizontal="center" vertical="center" shrinkToFit="1"/>
      <protection hidden="1"/>
    </xf>
    <xf numFmtId="1" fontId="23" fillId="19" borderId="86" xfId="0" applyNumberFormat="1" applyFont="1" applyFill="1" applyBorder="1" applyAlignment="1" applyProtection="1">
      <alignment horizontal="center" vertical="center"/>
      <protection hidden="1"/>
    </xf>
    <xf numFmtId="0" fontId="5" fillId="19" borderId="25" xfId="0" applyFont="1" applyFill="1" applyBorder="1" applyAlignment="1" applyProtection="1">
      <alignment horizontal="center" vertical="center"/>
      <protection hidden="1"/>
    </xf>
    <xf numFmtId="0" fontId="5" fillId="19" borderId="25" xfId="0" applyFont="1" applyFill="1" applyBorder="1" applyAlignment="1" applyProtection="1">
      <alignment horizontal="center" vertical="center" shrinkToFit="1"/>
      <protection hidden="1"/>
    </xf>
    <xf numFmtId="0" fontId="5" fillId="19" borderId="25" xfId="0" applyFont="1" applyFill="1" applyBorder="1" applyAlignment="1" applyProtection="1">
      <alignment horizontal="left" vertical="center" shrinkToFit="1"/>
      <protection hidden="1"/>
    </xf>
    <xf numFmtId="1" fontId="5" fillId="19" borderId="25" xfId="0" applyNumberFormat="1" applyFont="1" applyFill="1" applyBorder="1" applyAlignment="1" applyProtection="1">
      <alignment horizontal="center" vertical="center"/>
      <protection hidden="1"/>
    </xf>
    <xf numFmtId="1" fontId="5" fillId="19" borderId="25" xfId="0" applyNumberFormat="1" applyFont="1" applyFill="1" applyBorder="1" applyAlignment="1" applyProtection="1">
      <alignment horizontal="center" vertical="center" shrinkToFit="1"/>
      <protection hidden="1"/>
    </xf>
    <xf numFmtId="0" fontId="5" fillId="19" borderId="131" xfId="0" applyFont="1" applyFill="1" applyBorder="1" applyAlignment="1" applyProtection="1">
      <alignment horizontal="center" vertical="center"/>
      <protection hidden="1"/>
    </xf>
    <xf numFmtId="0" fontId="5" fillId="19" borderId="131" xfId="0" applyFont="1" applyFill="1" applyBorder="1" applyAlignment="1" applyProtection="1">
      <alignment horizontal="center" vertical="center" shrinkToFit="1"/>
      <protection hidden="1"/>
    </xf>
    <xf numFmtId="0" fontId="5" fillId="19" borderId="131" xfId="0" applyFont="1" applyFill="1" applyBorder="1" applyAlignment="1" applyProtection="1">
      <alignment horizontal="left" vertical="center" shrinkToFit="1"/>
      <protection hidden="1"/>
    </xf>
    <xf numFmtId="1" fontId="5" fillId="19" borderId="131" xfId="0" applyNumberFormat="1" applyFont="1" applyFill="1" applyBorder="1" applyAlignment="1" applyProtection="1">
      <alignment horizontal="center" vertical="center"/>
      <protection hidden="1"/>
    </xf>
    <xf numFmtId="1" fontId="5" fillId="19" borderId="131" xfId="0" applyNumberFormat="1" applyFont="1" applyFill="1" applyBorder="1" applyAlignment="1" applyProtection="1">
      <alignment horizontal="center" vertical="center" shrinkToFit="1"/>
      <protection hidden="1"/>
    </xf>
    <xf numFmtId="1" fontId="23" fillId="19" borderId="131" xfId="0" applyNumberFormat="1" applyFont="1" applyFill="1" applyBorder="1" applyAlignment="1" applyProtection="1">
      <alignment horizontal="center" vertical="center"/>
      <protection hidden="1"/>
    </xf>
    <xf numFmtId="0" fontId="66" fillId="0" borderId="0" xfId="0" applyFont="1" applyFill="1" applyProtection="1">
      <protection hidden="1"/>
    </xf>
    <xf numFmtId="0" fontId="2" fillId="14" borderId="89" xfId="0" applyFont="1" applyFill="1" applyBorder="1" applyAlignment="1" applyProtection="1">
      <alignment horizontal="center" vertical="center"/>
      <protection locked="0" hidden="1"/>
    </xf>
    <xf numFmtId="49" fontId="17" fillId="14" borderId="89" xfId="0" applyNumberFormat="1" applyFont="1" applyFill="1" applyBorder="1" applyAlignment="1" applyProtection="1">
      <alignment horizontal="center"/>
      <protection hidden="1"/>
    </xf>
    <xf numFmtId="0" fontId="2" fillId="14" borderId="89" xfId="0" applyFont="1" applyFill="1" applyBorder="1" applyAlignment="1" applyProtection="1">
      <alignment horizontal="center" vertical="center" shrinkToFit="1"/>
      <protection locked="0" hidden="1"/>
    </xf>
    <xf numFmtId="0" fontId="7" fillId="0" borderId="0" xfId="0" applyFont="1" applyFill="1" applyBorder="1" applyAlignment="1">
      <alignment horizontal="left" vertical="center"/>
    </xf>
    <xf numFmtId="1" fontId="5" fillId="4" borderId="2" xfId="0" applyNumberFormat="1" applyFont="1" applyFill="1" applyBorder="1" applyAlignment="1" applyProtection="1">
      <alignment horizontal="center" vertical="center" shrinkToFit="1"/>
      <protection locked="0"/>
    </xf>
    <xf numFmtId="1" fontId="5" fillId="18" borderId="86" xfId="0" applyNumberFormat="1" applyFont="1" applyFill="1" applyBorder="1" applyAlignment="1" applyProtection="1">
      <alignment horizontal="center" vertical="center" shrinkToFit="1"/>
      <protection hidden="1"/>
    </xf>
    <xf numFmtId="1" fontId="5" fillId="18" borderId="21" xfId="0" applyNumberFormat="1" applyFont="1" applyFill="1" applyBorder="1" applyAlignment="1" applyProtection="1">
      <alignment horizontal="center" vertical="center" shrinkToFit="1"/>
      <protection hidden="1"/>
    </xf>
    <xf numFmtId="1" fontId="5" fillId="18" borderId="25" xfId="0" applyNumberFormat="1" applyFont="1" applyFill="1" applyBorder="1" applyAlignment="1" applyProtection="1">
      <alignment horizontal="center" vertical="center" shrinkToFit="1"/>
      <protection hidden="1"/>
    </xf>
    <xf numFmtId="1" fontId="5" fillId="18" borderId="97" xfId="0" applyNumberFormat="1" applyFont="1" applyFill="1" applyBorder="1" applyAlignment="1" applyProtection="1">
      <alignment horizontal="center" vertical="center" shrinkToFit="1"/>
      <protection hidden="1"/>
    </xf>
    <xf numFmtId="0" fontId="5" fillId="7" borderId="98" xfId="0" applyFont="1" applyFill="1" applyBorder="1" applyAlignment="1" applyProtection="1">
      <alignment horizontal="center" vertical="center"/>
      <protection hidden="1"/>
    </xf>
    <xf numFmtId="0" fontId="4" fillId="7" borderId="108" xfId="0" applyFont="1" applyFill="1" applyBorder="1" applyAlignment="1" applyProtection="1">
      <alignment horizontal="center" vertical="center"/>
      <protection hidden="1"/>
    </xf>
    <xf numFmtId="0" fontId="4" fillId="6" borderId="108" xfId="0" applyFont="1" applyFill="1" applyBorder="1" applyAlignment="1" applyProtection="1">
      <alignment horizontal="center" vertical="center"/>
      <protection hidden="1"/>
    </xf>
    <xf numFmtId="0" fontId="2" fillId="20" borderId="0" xfId="0" applyFont="1" applyFill="1" applyProtection="1">
      <protection hidden="1"/>
    </xf>
    <xf numFmtId="0" fontId="59" fillId="20" borderId="0" xfId="0" applyFont="1" applyFill="1" applyAlignment="1" applyProtection="1">
      <alignment horizontal="right"/>
      <protection hidden="1"/>
    </xf>
    <xf numFmtId="0" fontId="70" fillId="20" borderId="0" xfId="0" applyFont="1" applyFill="1" applyProtection="1">
      <protection hidden="1"/>
    </xf>
    <xf numFmtId="0" fontId="17" fillId="21" borderId="51" xfId="0" applyFont="1" applyFill="1" applyBorder="1" applyAlignment="1" applyProtection="1">
      <alignment horizontal="center"/>
      <protection locked="0" hidden="1"/>
    </xf>
    <xf numFmtId="0" fontId="69" fillId="10" borderId="125" xfId="0" applyFont="1" applyFill="1" applyBorder="1" applyAlignment="1">
      <alignment horizontal="center" vertical="center"/>
    </xf>
    <xf numFmtId="0" fontId="5" fillId="10" borderId="140" xfId="0" applyFont="1" applyFill="1" applyBorder="1" applyAlignment="1">
      <alignment vertical="center"/>
    </xf>
    <xf numFmtId="0" fontId="5" fillId="10" borderId="140" xfId="0" applyFont="1" applyFill="1" applyBorder="1"/>
    <xf numFmtId="0" fontId="5" fillId="4" borderId="12" xfId="0" applyFont="1" applyFill="1" applyBorder="1" applyAlignment="1" applyProtection="1">
      <alignment horizontal="center" vertical="center" shrinkToFit="1"/>
      <protection locked="0" hidden="1"/>
    </xf>
    <xf numFmtId="0" fontId="5" fillId="4" borderId="1" xfId="0" applyFont="1" applyFill="1" applyBorder="1" applyAlignment="1" applyProtection="1">
      <alignment horizontal="center" vertical="center" shrinkToFit="1"/>
      <protection locked="0" hidden="1"/>
    </xf>
    <xf numFmtId="0" fontId="4" fillId="7" borderId="1" xfId="0" applyFont="1" applyFill="1" applyBorder="1" applyAlignment="1" applyProtection="1">
      <alignment horizontal="center" vertical="center" shrinkToFit="1"/>
      <protection hidden="1"/>
    </xf>
    <xf numFmtId="0" fontId="5" fillId="4" borderId="13" xfId="0" applyFont="1" applyFill="1" applyBorder="1" applyAlignment="1" applyProtection="1">
      <alignment horizontal="center" vertical="center" shrinkToFit="1"/>
      <protection locked="0" hidden="1"/>
    </xf>
    <xf numFmtId="0" fontId="5" fillId="4" borderId="3" xfId="0" applyFont="1" applyFill="1" applyBorder="1" applyAlignment="1" applyProtection="1">
      <alignment horizontal="center" vertical="center" shrinkToFit="1"/>
      <protection locked="0" hidden="1"/>
    </xf>
    <xf numFmtId="0" fontId="5" fillId="7" borderId="3" xfId="0" applyFont="1" applyFill="1" applyBorder="1" applyAlignment="1" applyProtection="1">
      <alignment horizontal="center" vertical="center" shrinkToFit="1"/>
      <protection hidden="1"/>
    </xf>
    <xf numFmtId="0" fontId="5" fillId="4" borderId="107" xfId="0" applyFont="1" applyFill="1" applyBorder="1" applyAlignment="1" applyProtection="1">
      <alignment horizontal="center" vertical="center" shrinkToFit="1"/>
      <protection locked="0" hidden="1"/>
    </xf>
    <xf numFmtId="0" fontId="5" fillId="4" borderId="14" xfId="0" applyFont="1" applyFill="1" applyBorder="1" applyAlignment="1" applyProtection="1">
      <alignment horizontal="center" vertical="center" shrinkToFit="1"/>
      <protection locked="0" hidden="1"/>
    </xf>
    <xf numFmtId="0" fontId="4" fillId="7" borderId="3" xfId="0" applyFont="1" applyFill="1" applyBorder="1" applyAlignment="1" applyProtection="1">
      <alignment horizontal="center" vertical="center" shrinkToFit="1"/>
      <protection hidden="1"/>
    </xf>
    <xf numFmtId="0" fontId="4" fillId="7" borderId="14" xfId="0" applyFont="1" applyFill="1" applyBorder="1" applyAlignment="1" applyProtection="1">
      <alignment horizontal="center" vertical="center" shrinkToFit="1"/>
      <protection hidden="1"/>
    </xf>
    <xf numFmtId="0" fontId="81" fillId="0" borderId="0" xfId="0" applyFont="1" applyAlignment="1" applyProtection="1">
      <alignment shrinkToFit="1"/>
      <protection hidden="1"/>
    </xf>
    <xf numFmtId="0" fontId="81" fillId="0" borderId="0" xfId="0" applyFont="1" applyAlignment="1" applyProtection="1">
      <alignment horizontal="center" vertical="center" shrinkToFit="1"/>
      <protection hidden="1"/>
    </xf>
    <xf numFmtId="49" fontId="81" fillId="0" borderId="0" xfId="0" applyNumberFormat="1" applyFont="1" applyAlignment="1" applyProtection="1">
      <alignment horizontal="center" vertical="center" shrinkToFit="1"/>
      <protection hidden="1"/>
    </xf>
    <xf numFmtId="0" fontId="81" fillId="0" borderId="0" xfId="0" quotePrefix="1" applyFont="1" applyAlignment="1" applyProtection="1">
      <alignment horizontal="center" vertical="center" shrinkToFit="1"/>
      <protection hidden="1"/>
    </xf>
    <xf numFmtId="0" fontId="82" fillId="0" borderId="0" xfId="1" applyFont="1" applyAlignment="1" applyProtection="1">
      <alignment shrinkToFit="1"/>
      <protection hidden="1"/>
    </xf>
    <xf numFmtId="49" fontId="81" fillId="0" borderId="0" xfId="0" quotePrefix="1" applyNumberFormat="1" applyFont="1" applyAlignment="1" applyProtection="1">
      <alignment horizontal="center" vertical="center" shrinkToFit="1"/>
      <protection hidden="1"/>
    </xf>
    <xf numFmtId="0" fontId="81" fillId="0" borderId="0" xfId="0" applyFont="1" applyBorder="1" applyAlignment="1" applyProtection="1">
      <alignment shrinkToFit="1"/>
      <protection hidden="1"/>
    </xf>
    <xf numFmtId="1" fontId="83" fillId="0" borderId="0" xfId="0" applyNumberFormat="1" applyFont="1" applyBorder="1" applyProtection="1">
      <protection hidden="1"/>
    </xf>
    <xf numFmtId="0" fontId="2" fillId="10" borderId="0" xfId="0" applyFont="1" applyFill="1" applyProtection="1">
      <protection hidden="1"/>
    </xf>
    <xf numFmtId="49" fontId="15" fillId="19" borderId="0" xfId="0" applyNumberFormat="1" applyFont="1" applyFill="1" applyAlignment="1" applyProtection="1">
      <alignment horizontal="center" vertical="center"/>
      <protection locked="0" hidden="1"/>
    </xf>
    <xf numFmtId="0" fontId="2" fillId="10" borderId="0" xfId="0" applyFont="1" applyFill="1" applyAlignment="1" applyProtection="1">
      <alignment vertical="center"/>
      <protection hidden="1"/>
    </xf>
    <xf numFmtId="0" fontId="2" fillId="7" borderId="52" xfId="0" applyFont="1" applyFill="1" applyBorder="1" applyAlignment="1" applyProtection="1">
      <alignment horizontal="left" vertical="center"/>
      <protection hidden="1"/>
    </xf>
    <xf numFmtId="0" fontId="2" fillId="7" borderId="51" xfId="0" applyFont="1" applyFill="1" applyBorder="1" applyAlignment="1" applyProtection="1">
      <alignment horizontal="left" vertical="center"/>
      <protection hidden="1"/>
    </xf>
    <xf numFmtId="0" fontId="2" fillId="7" borderId="53" xfId="0" applyFont="1" applyFill="1" applyBorder="1" applyAlignment="1" applyProtection="1">
      <alignment horizontal="left" vertical="center"/>
      <protection hidden="1"/>
    </xf>
    <xf numFmtId="0" fontId="15" fillId="19" borderId="0" xfId="0" applyFont="1" applyFill="1" applyAlignment="1" applyProtection="1">
      <alignment horizontal="center" vertical="center"/>
      <protection locked="0" hidden="1"/>
    </xf>
    <xf numFmtId="49" fontId="86" fillId="0" borderId="0" xfId="0" applyNumberFormat="1" applyFont="1" applyAlignment="1" applyProtection="1">
      <alignment horizontal="center" vertical="center" shrinkToFit="1"/>
      <protection hidden="1"/>
    </xf>
    <xf numFmtId="0" fontId="87" fillId="10" borderId="0" xfId="1" applyFont="1" applyFill="1" applyAlignment="1" applyProtection="1">
      <alignment horizontal="center" vertical="center" shrinkToFit="1"/>
      <protection hidden="1"/>
    </xf>
    <xf numFmtId="0" fontId="81" fillId="8" borderId="0" xfId="0" applyFont="1" applyFill="1" applyAlignment="1" applyProtection="1">
      <alignment shrinkToFit="1"/>
      <protection hidden="1"/>
    </xf>
    <xf numFmtId="0" fontId="81" fillId="8" borderId="0" xfId="0" applyFont="1" applyFill="1" applyAlignment="1" applyProtection="1">
      <alignment horizontal="center" vertical="center" shrinkToFit="1"/>
      <protection hidden="1"/>
    </xf>
    <xf numFmtId="49" fontId="81" fillId="8" borderId="0" xfId="0" applyNumberFormat="1" applyFont="1" applyFill="1" applyAlignment="1" applyProtection="1">
      <alignment horizontal="center" vertical="center" shrinkToFit="1"/>
      <protection hidden="1"/>
    </xf>
    <xf numFmtId="0" fontId="81" fillId="8" borderId="0" xfId="0" quotePrefix="1" applyFont="1" applyFill="1" applyAlignment="1" applyProtection="1">
      <alignment horizontal="center" vertical="center" shrinkToFit="1"/>
      <protection hidden="1"/>
    </xf>
    <xf numFmtId="0" fontId="82" fillId="8" borderId="0" xfId="1" applyFont="1" applyFill="1" applyAlignment="1" applyProtection="1">
      <alignment shrinkToFit="1"/>
      <protection hidden="1"/>
    </xf>
    <xf numFmtId="1" fontId="83" fillId="8" borderId="0" xfId="0" applyNumberFormat="1" applyFont="1" applyFill="1" applyBorder="1" applyProtection="1">
      <protection hidden="1"/>
    </xf>
    <xf numFmtId="0" fontId="81" fillId="8" borderId="0" xfId="0" applyFont="1" applyFill="1" applyBorder="1" applyAlignment="1" applyProtection="1">
      <alignment shrinkToFit="1"/>
      <protection hidden="1"/>
    </xf>
    <xf numFmtId="49" fontId="81" fillId="3" borderId="0" xfId="0" applyNumberFormat="1" applyFont="1" applyFill="1" applyAlignment="1" applyProtection="1">
      <alignment horizontal="center" vertical="center" shrinkToFit="1"/>
      <protection hidden="1"/>
    </xf>
    <xf numFmtId="49" fontId="86" fillId="3" borderId="0" xfId="0" applyNumberFormat="1" applyFont="1" applyFill="1" applyAlignment="1" applyProtection="1">
      <alignment horizontal="center" vertical="center" shrinkToFit="1"/>
      <protection hidden="1"/>
    </xf>
    <xf numFmtId="49" fontId="81" fillId="3" borderId="0" xfId="0" quotePrefix="1" applyNumberFormat="1" applyFont="1" applyFill="1" applyAlignment="1" applyProtection="1">
      <alignment horizontal="center" vertical="center" shrinkToFit="1"/>
      <protection hidden="1"/>
    </xf>
    <xf numFmtId="0" fontId="2" fillId="0" borderId="0" xfId="0" applyFont="1" applyFill="1" applyAlignment="1" applyProtection="1">
      <alignment horizontal="right"/>
      <protection locked="0"/>
    </xf>
    <xf numFmtId="0" fontId="28" fillId="0" borderId="0" xfId="0" applyFont="1" applyFill="1" applyAlignment="1" applyProtection="1">
      <alignment horizontal="center" vertical="center" wrapText="1"/>
      <protection hidden="1"/>
    </xf>
    <xf numFmtId="0" fontId="51" fillId="0" borderId="0" xfId="0" applyFont="1" applyFill="1" applyAlignment="1" applyProtection="1">
      <alignment horizontal="left" vertical="center"/>
      <protection hidden="1"/>
    </xf>
    <xf numFmtId="0" fontId="64" fillId="16" borderId="0" xfId="0" applyFont="1" applyFill="1" applyAlignment="1" applyProtection="1">
      <alignment horizontal="center"/>
      <protection hidden="1"/>
    </xf>
    <xf numFmtId="0" fontId="15" fillId="19" borderId="0" xfId="0" applyFont="1" applyFill="1" applyAlignment="1" applyProtection="1">
      <alignment horizontal="center" vertical="center"/>
      <protection locked="0" hidden="1"/>
    </xf>
    <xf numFmtId="0" fontId="40" fillId="2" borderId="0" xfId="1" applyFont="1" applyFill="1" applyBorder="1" applyAlignment="1" applyProtection="1">
      <alignment horizontal="left"/>
      <protection hidden="1"/>
    </xf>
    <xf numFmtId="0" fontId="13" fillId="15" borderId="0" xfId="0" applyFont="1" applyFill="1" applyAlignment="1" applyProtection="1">
      <alignment horizontal="center"/>
      <protection hidden="1"/>
    </xf>
    <xf numFmtId="0" fontId="8" fillId="9" borderId="0" xfId="0" applyFont="1" applyFill="1" applyAlignment="1" applyProtection="1">
      <alignment horizontal="left" vertical="center" wrapText="1"/>
      <protection hidden="1"/>
    </xf>
    <xf numFmtId="0" fontId="8" fillId="9" borderId="0" xfId="0" applyFont="1" applyFill="1" applyAlignment="1" applyProtection="1">
      <alignment horizontal="left" wrapText="1"/>
      <protection hidden="1"/>
    </xf>
    <xf numFmtId="0" fontId="39" fillId="8" borderId="0" xfId="0" applyFont="1" applyFill="1" applyAlignment="1" applyProtection="1">
      <alignment horizontal="left"/>
      <protection hidden="1"/>
    </xf>
    <xf numFmtId="0" fontId="77" fillId="0" borderId="0" xfId="0" applyFont="1" applyAlignment="1" applyProtection="1">
      <alignment horizontal="right"/>
      <protection hidden="1"/>
    </xf>
    <xf numFmtId="0" fontId="40" fillId="0" borderId="0" xfId="1" applyFont="1" applyFill="1" applyBorder="1" applyAlignment="1" applyProtection="1">
      <alignment horizontal="left"/>
      <protection hidden="1"/>
    </xf>
    <xf numFmtId="0" fontId="37" fillId="0" borderId="0" xfId="1" applyFont="1" applyFill="1" applyBorder="1" applyAlignment="1" applyProtection="1">
      <alignment horizontal="left" vertical="center"/>
      <protection hidden="1"/>
    </xf>
    <xf numFmtId="0" fontId="54" fillId="13" borderId="0" xfId="0" applyFont="1" applyFill="1" applyAlignment="1" applyProtection="1">
      <alignment horizontal="center" vertical="center"/>
      <protection hidden="1"/>
    </xf>
    <xf numFmtId="0" fontId="2" fillId="4" borderId="0" xfId="0" applyFont="1" applyFill="1" applyAlignment="1" applyProtection="1">
      <alignment horizontal="center"/>
      <protection locked="0" hidden="1"/>
    </xf>
    <xf numFmtId="0" fontId="78" fillId="0" borderId="122" xfId="0" applyFont="1" applyFill="1" applyBorder="1" applyAlignment="1">
      <alignment horizontal="right" shrinkToFit="1"/>
    </xf>
    <xf numFmtId="0" fontId="78" fillId="0" borderId="125" xfId="0" applyFont="1" applyFill="1" applyBorder="1" applyAlignment="1">
      <alignment horizontal="right" shrinkToFit="1"/>
    </xf>
    <xf numFmtId="0" fontId="5" fillId="15" borderId="96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  <xf numFmtId="0" fontId="5" fillId="15" borderId="10" xfId="0" applyFont="1" applyFill="1" applyBorder="1" applyAlignment="1">
      <alignment horizontal="center" vertical="center"/>
    </xf>
    <xf numFmtId="0" fontId="5" fillId="15" borderId="11" xfId="0" applyFont="1" applyFill="1" applyBorder="1" applyAlignment="1">
      <alignment horizontal="center" vertical="center"/>
    </xf>
    <xf numFmtId="0" fontId="5" fillId="15" borderId="2" xfId="0" applyFont="1" applyFill="1" applyBorder="1" applyAlignment="1">
      <alignment horizontal="center" vertical="center"/>
    </xf>
    <xf numFmtId="0" fontId="5" fillId="15" borderId="10" xfId="0" applyFont="1" applyFill="1" applyBorder="1" applyAlignment="1">
      <alignment horizontal="center" vertical="center" wrapText="1" shrinkToFit="1"/>
    </xf>
    <xf numFmtId="0" fontId="5" fillId="15" borderId="11" xfId="0" applyFont="1" applyFill="1" applyBorder="1" applyAlignment="1">
      <alignment horizontal="center" vertical="center" wrapText="1" shrinkToFit="1"/>
    </xf>
    <xf numFmtId="0" fontId="5" fillId="15" borderId="2" xfId="0" applyFont="1" applyFill="1" applyBorder="1" applyAlignment="1">
      <alignment horizontal="center" vertical="center" wrapText="1" shrinkToFit="1"/>
    </xf>
    <xf numFmtId="0" fontId="5" fillId="15" borderId="10" xfId="0" applyFont="1" applyFill="1" applyBorder="1" applyAlignment="1">
      <alignment horizontal="center" vertical="center" wrapText="1"/>
    </xf>
    <xf numFmtId="0" fontId="5" fillId="15" borderId="11" xfId="0" applyFont="1" applyFill="1" applyBorder="1" applyAlignment="1">
      <alignment horizontal="center" vertical="center" wrapText="1"/>
    </xf>
    <xf numFmtId="0" fontId="5" fillId="15" borderId="2" xfId="0" applyFont="1" applyFill="1" applyBorder="1" applyAlignment="1">
      <alignment horizontal="center" vertical="center" wrapText="1"/>
    </xf>
    <xf numFmtId="0" fontId="29" fillId="0" borderId="0" xfId="0" applyFont="1" applyFill="1" applyAlignment="1" applyProtection="1">
      <alignment horizontal="center" vertical="center" wrapText="1"/>
      <protection hidden="1"/>
    </xf>
    <xf numFmtId="0" fontId="5" fillId="15" borderId="95" xfId="0" applyFont="1" applyFill="1" applyBorder="1" applyAlignment="1">
      <alignment vertical="center"/>
    </xf>
    <xf numFmtId="0" fontId="68" fillId="10" borderId="122" xfId="0" applyFont="1" applyFill="1" applyBorder="1" applyAlignment="1">
      <alignment horizontal="left" shrinkToFit="1"/>
    </xf>
    <xf numFmtId="0" fontId="68" fillId="10" borderId="123" xfId="0" applyFont="1" applyFill="1" applyBorder="1" applyAlignment="1">
      <alignment horizontal="left" shrinkToFit="1"/>
    </xf>
    <xf numFmtId="2" fontId="53" fillId="4" borderId="6" xfId="0" applyNumberFormat="1" applyFont="1" applyFill="1" applyBorder="1" applyAlignment="1" applyProtection="1">
      <alignment horizontal="center" vertical="center"/>
      <protection hidden="1"/>
    </xf>
    <xf numFmtId="2" fontId="53" fillId="4" borderId="7" xfId="0" applyNumberFormat="1" applyFont="1" applyFill="1" applyBorder="1" applyAlignment="1" applyProtection="1">
      <alignment horizontal="center" vertical="center"/>
      <protection hidden="1"/>
    </xf>
    <xf numFmtId="2" fontId="5" fillId="4" borderId="6" xfId="0" applyNumberFormat="1" applyFont="1" applyFill="1" applyBorder="1" applyAlignment="1" applyProtection="1">
      <alignment horizontal="center"/>
      <protection hidden="1"/>
    </xf>
    <xf numFmtId="2" fontId="5" fillId="4" borderId="7" xfId="0" applyNumberFormat="1" applyFont="1" applyFill="1" applyBorder="1" applyAlignment="1" applyProtection="1">
      <alignment horizontal="center"/>
      <protection hidden="1"/>
    </xf>
    <xf numFmtId="0" fontId="49" fillId="4" borderId="0" xfId="0" applyFont="1" applyFill="1" applyAlignment="1" applyProtection="1">
      <alignment horizontal="center"/>
      <protection hidden="1"/>
    </xf>
    <xf numFmtId="0" fontId="5" fillId="4" borderId="6" xfId="0" applyFont="1" applyFill="1" applyBorder="1" applyAlignment="1" applyProtection="1">
      <alignment horizontal="center"/>
      <protection hidden="1"/>
    </xf>
    <xf numFmtId="0" fontId="5" fillId="4" borderId="7" xfId="0" applyFont="1" applyFill="1" applyBorder="1" applyAlignment="1" applyProtection="1">
      <alignment horizontal="center"/>
      <protection hidden="1"/>
    </xf>
    <xf numFmtId="0" fontId="4" fillId="4" borderId="6" xfId="0" applyFont="1" applyFill="1" applyBorder="1" applyAlignment="1" applyProtection="1">
      <alignment horizontal="center" vertical="center"/>
      <protection hidden="1"/>
    </xf>
    <xf numFmtId="0" fontId="4" fillId="4" borderId="7" xfId="0" applyFont="1" applyFill="1" applyBorder="1" applyAlignment="1" applyProtection="1">
      <alignment horizontal="center" vertical="center"/>
      <protection hidden="1"/>
    </xf>
    <xf numFmtId="0" fontId="5" fillId="4" borderId="0" xfId="0" applyFont="1" applyFill="1" applyBorder="1" applyAlignment="1" applyProtection="1">
      <alignment horizontal="center" vertical="center"/>
      <protection hidden="1"/>
    </xf>
    <xf numFmtId="0" fontId="15" fillId="4" borderId="1" xfId="0" applyFont="1" applyFill="1" applyBorder="1" applyAlignment="1" applyProtection="1">
      <alignment horizontal="center" vertical="center" wrapText="1"/>
      <protection hidden="1"/>
    </xf>
    <xf numFmtId="0" fontId="5" fillId="4" borderId="1" xfId="0" applyFont="1" applyFill="1" applyBorder="1" applyAlignment="1" applyProtection="1">
      <alignment horizontal="center" vertical="center" wrapText="1"/>
      <protection hidden="1"/>
    </xf>
    <xf numFmtId="0" fontId="5" fillId="4" borderId="1" xfId="0" applyFont="1" applyFill="1" applyBorder="1" applyAlignment="1" applyProtection="1">
      <alignment horizontal="center"/>
      <protection hidden="1"/>
    </xf>
    <xf numFmtId="0" fontId="15" fillId="4" borderId="6" xfId="0" applyFont="1" applyFill="1" applyBorder="1" applyAlignment="1" applyProtection="1">
      <alignment horizontal="center" vertical="center"/>
      <protection hidden="1"/>
    </xf>
    <xf numFmtId="0" fontId="15" fillId="4" borderId="7" xfId="0" applyFont="1" applyFill="1" applyBorder="1" applyAlignment="1" applyProtection="1">
      <alignment horizontal="center" vertical="center"/>
      <protection hidden="1"/>
    </xf>
    <xf numFmtId="0" fontId="49" fillId="4" borderId="0" xfId="0" applyFont="1" applyFill="1" applyAlignment="1" applyProtection="1">
      <alignment horizontal="center" vertical="center"/>
      <protection hidden="1"/>
    </xf>
    <xf numFmtId="0" fontId="15" fillId="4" borderId="0" xfId="0" applyFont="1" applyFill="1" applyAlignment="1" applyProtection="1">
      <alignment horizontal="center" vertical="center"/>
      <protection hidden="1"/>
    </xf>
    <xf numFmtId="187" fontId="2" fillId="4" borderId="0" xfId="0" applyNumberFormat="1" applyFont="1" applyFill="1" applyAlignment="1" applyProtection="1">
      <alignment horizontal="left" indent="2"/>
      <protection hidden="1"/>
    </xf>
    <xf numFmtId="0" fontId="2" fillId="4" borderId="6" xfId="0" applyFont="1" applyFill="1" applyBorder="1" applyAlignment="1" applyProtection="1">
      <alignment horizontal="center" vertical="center" wrapText="1"/>
      <protection hidden="1"/>
    </xf>
    <xf numFmtId="0" fontId="2" fillId="4" borderId="17" xfId="0" applyFont="1" applyFill="1" applyBorder="1" applyAlignment="1" applyProtection="1">
      <alignment horizontal="center" vertical="center" wrapText="1"/>
      <protection hidden="1"/>
    </xf>
    <xf numFmtId="0" fontId="2" fillId="4" borderId="7" xfId="0" applyFont="1" applyFill="1" applyBorder="1" applyAlignment="1" applyProtection="1">
      <alignment horizontal="center" vertical="center" wrapText="1"/>
      <protection hidden="1"/>
    </xf>
    <xf numFmtId="0" fontId="2" fillId="4" borderId="55" xfId="0" applyFont="1" applyFill="1" applyBorder="1" applyAlignment="1" applyProtection="1">
      <alignment horizontal="center" vertical="center" wrapText="1"/>
      <protection hidden="1"/>
    </xf>
    <xf numFmtId="0" fontId="2" fillId="4" borderId="56" xfId="0" applyFont="1" applyFill="1" applyBorder="1" applyAlignment="1" applyProtection="1">
      <alignment horizontal="center" vertical="center" wrapText="1"/>
      <protection hidden="1"/>
    </xf>
    <xf numFmtId="0" fontId="2" fillId="4" borderId="57" xfId="0" applyFont="1" applyFill="1" applyBorder="1" applyAlignment="1" applyProtection="1">
      <alignment horizontal="center" vertical="center" wrapText="1"/>
      <protection hidden="1"/>
    </xf>
    <xf numFmtId="0" fontId="5" fillId="4" borderId="6" xfId="0" applyFont="1" applyFill="1" applyBorder="1" applyAlignment="1" applyProtection="1">
      <alignment horizontal="center" vertical="center" wrapText="1"/>
      <protection hidden="1"/>
    </xf>
    <xf numFmtId="0" fontId="5" fillId="4" borderId="7" xfId="0" applyFont="1" applyFill="1" applyBorder="1" applyAlignment="1" applyProtection="1">
      <alignment horizontal="center" vertical="center" wrapText="1"/>
      <protection hidden="1"/>
    </xf>
    <xf numFmtId="0" fontId="5" fillId="4" borderId="1" xfId="0" applyFont="1" applyFill="1" applyBorder="1" applyAlignment="1" applyProtection="1">
      <alignment horizontal="center" vertical="top" wrapText="1"/>
      <protection hidden="1"/>
    </xf>
    <xf numFmtId="0" fontId="2" fillId="4" borderId="0" xfId="0" applyFont="1" applyFill="1" applyAlignment="1" applyProtection="1">
      <alignment horizontal="center"/>
      <protection hidden="1"/>
    </xf>
    <xf numFmtId="0" fontId="5" fillId="18" borderId="10" xfId="0" applyFont="1" applyFill="1" applyBorder="1" applyAlignment="1" applyProtection="1">
      <alignment horizontal="center" vertical="center" textRotation="90" wrapText="1"/>
      <protection hidden="1"/>
    </xf>
    <xf numFmtId="0" fontId="5" fillId="18" borderId="11" xfId="0" applyFont="1" applyFill="1" applyBorder="1" applyAlignment="1" applyProtection="1">
      <alignment horizontal="center" vertical="center" textRotation="90" wrapText="1"/>
      <protection hidden="1"/>
    </xf>
    <xf numFmtId="0" fontId="5" fillId="18" borderId="9" xfId="0" applyFont="1" applyFill="1" applyBorder="1" applyAlignment="1" applyProtection="1">
      <alignment horizontal="center" vertical="center" textRotation="90" wrapText="1"/>
      <protection hidden="1"/>
    </xf>
    <xf numFmtId="0" fontId="5" fillId="18" borderId="10" xfId="0" applyFont="1" applyFill="1" applyBorder="1" applyAlignment="1" applyProtection="1">
      <alignment horizontal="center" vertical="center" wrapText="1"/>
      <protection hidden="1"/>
    </xf>
    <xf numFmtId="0" fontId="5" fillId="18" borderId="11" xfId="0" applyFont="1" applyFill="1" applyBorder="1" applyAlignment="1" applyProtection="1">
      <alignment horizontal="center" vertical="center" wrapText="1"/>
      <protection hidden="1"/>
    </xf>
    <xf numFmtId="0" fontId="5" fillId="18" borderId="9" xfId="0" applyFont="1" applyFill="1" applyBorder="1" applyAlignment="1" applyProtection="1">
      <alignment horizontal="center" vertical="center" wrapText="1"/>
      <protection hidden="1"/>
    </xf>
    <xf numFmtId="0" fontId="5" fillId="18" borderId="32" xfId="0" applyFont="1" applyFill="1" applyBorder="1" applyAlignment="1" applyProtection="1">
      <alignment horizontal="center" vertical="center"/>
      <protection hidden="1"/>
    </xf>
    <xf numFmtId="0" fontId="5" fillId="18" borderId="33" xfId="0" applyFont="1" applyFill="1" applyBorder="1" applyAlignment="1" applyProtection="1">
      <alignment horizontal="center" vertical="center"/>
      <protection hidden="1"/>
    </xf>
    <xf numFmtId="0" fontId="5" fillId="18" borderId="37" xfId="0" applyFont="1" applyFill="1" applyBorder="1" applyAlignment="1" applyProtection="1">
      <alignment horizontal="center" vertical="center"/>
      <protection hidden="1"/>
    </xf>
    <xf numFmtId="0" fontId="5" fillId="18" borderId="34" xfId="0" applyFont="1" applyFill="1" applyBorder="1" applyAlignment="1" applyProtection="1">
      <alignment horizontal="center" vertical="center"/>
      <protection hidden="1"/>
    </xf>
    <xf numFmtId="0" fontId="5" fillId="18" borderId="10" xfId="0" applyFont="1" applyFill="1" applyBorder="1" applyAlignment="1">
      <alignment horizontal="center" vertical="center" textRotation="90" wrapText="1"/>
    </xf>
    <xf numFmtId="0" fontId="5" fillId="18" borderId="11" xfId="0" applyFont="1" applyFill="1" applyBorder="1" applyAlignment="1">
      <alignment horizontal="center" vertical="center" textRotation="90" wrapText="1"/>
    </xf>
    <xf numFmtId="0" fontId="5" fillId="18" borderId="9" xfId="0" applyFont="1" applyFill="1" applyBorder="1" applyAlignment="1">
      <alignment horizontal="center" vertical="center" textRotation="90" wrapText="1"/>
    </xf>
    <xf numFmtId="0" fontId="5" fillId="4" borderId="27" xfId="0" applyFont="1" applyFill="1" applyBorder="1" applyAlignment="1" applyProtection="1">
      <alignment horizontal="center" vertical="center"/>
      <protection locked="0" hidden="1"/>
    </xf>
    <xf numFmtId="0" fontId="5" fillId="4" borderId="28" xfId="0" applyFont="1" applyFill="1" applyBorder="1" applyAlignment="1" applyProtection="1">
      <alignment horizontal="center" vertical="center"/>
      <protection locked="0" hidden="1"/>
    </xf>
    <xf numFmtId="0" fontId="5" fillId="4" borderId="30" xfId="0" applyFont="1" applyFill="1" applyBorder="1" applyAlignment="1" applyProtection="1">
      <alignment horizontal="center" vertical="center"/>
      <protection locked="0" hidden="1"/>
    </xf>
    <xf numFmtId="0" fontId="5" fillId="4" borderId="35" xfId="0" applyFont="1" applyFill="1" applyBorder="1" applyAlignment="1" applyProtection="1">
      <alignment horizontal="center" vertical="center"/>
      <protection locked="0" hidden="1"/>
    </xf>
    <xf numFmtId="0" fontId="5" fillId="18" borderId="36" xfId="0" applyFont="1" applyFill="1" applyBorder="1" applyAlignment="1" applyProtection="1">
      <alignment horizontal="center" vertical="center"/>
      <protection hidden="1"/>
    </xf>
    <xf numFmtId="0" fontId="5" fillId="18" borderId="1" xfId="0" applyFont="1" applyFill="1" applyBorder="1" applyAlignment="1" applyProtection="1">
      <alignment horizontal="center" vertical="center" wrapText="1"/>
      <protection hidden="1"/>
    </xf>
    <xf numFmtId="0" fontId="5" fillId="18" borderId="3" xfId="0" applyFont="1" applyFill="1" applyBorder="1" applyAlignment="1" applyProtection="1">
      <alignment horizontal="center" vertical="center" wrapText="1"/>
      <protection hidden="1"/>
    </xf>
    <xf numFmtId="0" fontId="2" fillId="18" borderId="1" xfId="0" applyFont="1" applyFill="1" applyBorder="1" applyAlignment="1" applyProtection="1">
      <alignment horizontal="center" vertical="center"/>
      <protection hidden="1"/>
    </xf>
    <xf numFmtId="0" fontId="5" fillId="7" borderId="6" xfId="0" applyFont="1" applyFill="1" applyBorder="1" applyAlignment="1" applyProtection="1">
      <alignment horizontal="left" vertical="center" shrinkToFit="1"/>
      <protection hidden="1"/>
    </xf>
    <xf numFmtId="0" fontId="5" fillId="7" borderId="17" xfId="0" applyFont="1" applyFill="1" applyBorder="1" applyAlignment="1" applyProtection="1">
      <alignment horizontal="left" vertical="center" shrinkToFit="1"/>
      <protection hidden="1"/>
    </xf>
    <xf numFmtId="0" fontId="5" fillId="7" borderId="15" xfId="0" applyFont="1" applyFill="1" applyBorder="1" applyAlignment="1" applyProtection="1">
      <alignment horizontal="left" vertical="center" shrinkToFit="1"/>
      <protection hidden="1"/>
    </xf>
    <xf numFmtId="0" fontId="5" fillId="7" borderId="16" xfId="0" applyFont="1" applyFill="1" applyBorder="1" applyAlignment="1" applyProtection="1">
      <alignment horizontal="left" vertical="center" shrinkToFit="1"/>
      <protection hidden="1"/>
    </xf>
    <xf numFmtId="0" fontId="4" fillId="5" borderId="10" xfId="0" applyFont="1" applyFill="1" applyBorder="1" applyAlignment="1" applyProtection="1">
      <alignment horizontal="center" vertical="center" wrapText="1"/>
      <protection hidden="1"/>
    </xf>
    <xf numFmtId="0" fontId="4" fillId="5" borderId="11" xfId="0" applyFont="1" applyFill="1" applyBorder="1" applyAlignment="1" applyProtection="1">
      <alignment horizontal="center" vertical="center" wrapText="1"/>
      <protection hidden="1"/>
    </xf>
    <xf numFmtId="0" fontId="4" fillId="5" borderId="9" xfId="0" applyFont="1" applyFill="1" applyBorder="1" applyAlignment="1" applyProtection="1">
      <alignment horizontal="center" vertical="center" wrapText="1"/>
      <protection hidden="1"/>
    </xf>
    <xf numFmtId="0" fontId="5" fillId="7" borderId="1" xfId="0" applyFont="1" applyFill="1" applyBorder="1" applyAlignment="1" applyProtection="1">
      <alignment horizontal="center" vertical="center" textRotation="90" shrinkToFit="1"/>
      <protection hidden="1"/>
    </xf>
    <xf numFmtId="0" fontId="5" fillId="7" borderId="3" xfId="0" applyFont="1" applyFill="1" applyBorder="1" applyAlignment="1" applyProtection="1">
      <alignment horizontal="center" vertical="center" textRotation="90" shrinkToFit="1"/>
      <protection hidden="1"/>
    </xf>
    <xf numFmtId="0" fontId="5" fillId="7" borderId="60" xfId="0" applyFont="1" applyFill="1" applyBorder="1" applyAlignment="1" applyProtection="1">
      <alignment horizontal="center" vertical="center"/>
      <protection hidden="1"/>
    </xf>
    <xf numFmtId="0" fontId="5" fillId="7" borderId="16" xfId="0" applyFont="1" applyFill="1" applyBorder="1" applyAlignment="1" applyProtection="1">
      <alignment horizontal="center" vertical="center"/>
      <protection hidden="1"/>
    </xf>
    <xf numFmtId="0" fontId="5" fillId="7" borderId="59" xfId="0" applyFont="1" applyFill="1" applyBorder="1" applyAlignment="1" applyProtection="1">
      <alignment horizontal="center" vertical="center"/>
      <protection hidden="1"/>
    </xf>
    <xf numFmtId="0" fontId="4" fillId="7" borderId="101" xfId="0" applyFont="1" applyFill="1" applyBorder="1" applyAlignment="1" applyProtection="1">
      <alignment horizontal="center" vertical="center"/>
      <protection hidden="1"/>
    </xf>
    <xf numFmtId="0" fontId="4" fillId="7" borderId="99" xfId="0" applyFont="1" applyFill="1" applyBorder="1" applyAlignment="1" applyProtection="1">
      <alignment horizontal="center" vertical="center"/>
      <protection hidden="1"/>
    </xf>
    <xf numFmtId="0" fontId="4" fillId="7" borderId="100" xfId="0" applyFont="1" applyFill="1" applyBorder="1" applyAlignment="1" applyProtection="1">
      <alignment horizontal="center" vertical="center"/>
      <protection hidden="1"/>
    </xf>
    <xf numFmtId="0" fontId="5" fillId="7" borderId="60" xfId="0" applyFont="1" applyFill="1" applyBorder="1" applyAlignment="1" applyProtection="1">
      <alignment horizontal="center" vertical="center" shrinkToFit="1"/>
      <protection hidden="1"/>
    </xf>
    <xf numFmtId="0" fontId="5" fillId="7" borderId="16" xfId="0" applyFont="1" applyFill="1" applyBorder="1" applyAlignment="1" applyProtection="1">
      <alignment horizontal="center" vertical="center" shrinkToFit="1"/>
      <protection hidden="1"/>
    </xf>
    <xf numFmtId="0" fontId="5" fillId="7" borderId="59" xfId="0" applyFont="1" applyFill="1" applyBorder="1" applyAlignment="1" applyProtection="1">
      <alignment horizontal="center" vertical="center" shrinkToFit="1"/>
      <protection hidden="1"/>
    </xf>
    <xf numFmtId="0" fontId="5" fillId="7" borderId="101" xfId="0" applyFont="1" applyFill="1" applyBorder="1" applyAlignment="1" applyProtection="1">
      <alignment horizontal="center" vertical="center"/>
      <protection hidden="1"/>
    </xf>
    <xf numFmtId="0" fontId="5" fillId="7" borderId="99" xfId="0" applyFont="1" applyFill="1" applyBorder="1" applyAlignment="1" applyProtection="1">
      <alignment horizontal="center" vertical="center"/>
      <protection hidden="1"/>
    </xf>
    <xf numFmtId="0" fontId="5" fillId="7" borderId="100" xfId="0" applyFont="1" applyFill="1" applyBorder="1" applyAlignment="1" applyProtection="1">
      <alignment horizontal="center" vertical="center"/>
      <protection hidden="1"/>
    </xf>
    <xf numFmtId="0" fontId="4" fillId="7" borderId="60" xfId="0" applyFont="1" applyFill="1" applyBorder="1" applyAlignment="1" applyProtection="1">
      <alignment horizontal="center" vertical="center" shrinkToFit="1"/>
      <protection hidden="1"/>
    </xf>
    <xf numFmtId="0" fontId="4" fillId="7" borderId="16" xfId="0" applyFont="1" applyFill="1" applyBorder="1" applyAlignment="1" applyProtection="1">
      <alignment horizontal="center" vertical="center" shrinkToFit="1"/>
      <protection hidden="1"/>
    </xf>
    <xf numFmtId="0" fontId="4" fillId="7" borderId="8" xfId="0" applyFont="1" applyFill="1" applyBorder="1" applyAlignment="1" applyProtection="1">
      <alignment horizontal="center" vertical="center" shrinkToFit="1"/>
      <protection hidden="1"/>
    </xf>
    <xf numFmtId="0" fontId="4" fillId="7" borderId="15" xfId="0" applyFont="1" applyFill="1" applyBorder="1" applyAlignment="1" applyProtection="1">
      <alignment horizontal="center" vertical="center"/>
      <protection hidden="1"/>
    </xf>
    <xf numFmtId="0" fontId="4" fillId="7" borderId="8" xfId="0" applyFont="1" applyFill="1" applyBorder="1" applyAlignment="1" applyProtection="1">
      <alignment horizontal="center" vertical="center"/>
      <protection hidden="1"/>
    </xf>
    <xf numFmtId="0" fontId="5" fillId="7" borderId="1" xfId="0" applyFont="1" applyFill="1" applyBorder="1" applyAlignment="1" applyProtection="1">
      <alignment horizontal="center" vertical="center" textRotation="90" wrapText="1"/>
      <protection hidden="1"/>
    </xf>
    <xf numFmtId="0" fontId="5" fillId="7" borderId="3" xfId="0" applyFont="1" applyFill="1" applyBorder="1" applyAlignment="1" applyProtection="1">
      <alignment horizontal="center" vertical="center" textRotation="90" wrapText="1"/>
      <protection hidden="1"/>
    </xf>
    <xf numFmtId="0" fontId="5" fillId="7" borderId="6" xfId="0" applyFont="1" applyFill="1" applyBorder="1" applyAlignment="1" applyProtection="1">
      <alignment horizontal="center" vertical="center" wrapText="1"/>
      <protection hidden="1"/>
    </xf>
    <xf numFmtId="0" fontId="5" fillId="7" borderId="1" xfId="0" applyFont="1" applyFill="1" applyBorder="1" applyAlignment="1" applyProtection="1">
      <alignment horizontal="center" vertical="center" wrapText="1"/>
      <protection hidden="1"/>
    </xf>
    <xf numFmtId="0" fontId="5" fillId="7" borderId="3" xfId="0" applyFont="1" applyFill="1" applyBorder="1" applyAlignment="1" applyProtection="1">
      <alignment horizontal="center" vertical="center" wrapText="1"/>
      <protection hidden="1"/>
    </xf>
    <xf numFmtId="0" fontId="4" fillId="5" borderId="7" xfId="0" applyFont="1" applyFill="1" applyBorder="1" applyAlignment="1" applyProtection="1">
      <alignment horizontal="center" vertical="center" wrapText="1"/>
      <protection hidden="1"/>
    </xf>
    <xf numFmtId="0" fontId="5" fillId="6" borderId="1" xfId="0" applyFont="1" applyFill="1" applyBorder="1" applyAlignment="1" applyProtection="1">
      <alignment horizontal="center" vertical="center" textRotation="90" wrapText="1"/>
      <protection hidden="1"/>
    </xf>
    <xf numFmtId="0" fontId="5" fillId="6" borderId="3" xfId="0" applyFont="1" applyFill="1" applyBorder="1" applyAlignment="1" applyProtection="1">
      <alignment horizontal="center" vertical="center" textRotation="90" wrapText="1"/>
      <protection hidden="1"/>
    </xf>
    <xf numFmtId="0" fontId="5" fillId="6" borderId="6" xfId="0" applyFont="1" applyFill="1" applyBorder="1" applyAlignment="1" applyProtection="1">
      <alignment horizontal="center" vertical="center" wrapText="1"/>
      <protection hidden="1"/>
    </xf>
    <xf numFmtId="0" fontId="5" fillId="6" borderId="1" xfId="0" applyFont="1" applyFill="1" applyBorder="1" applyAlignment="1" applyProtection="1">
      <alignment horizontal="center" vertical="center" wrapText="1"/>
      <protection hidden="1"/>
    </xf>
    <xf numFmtId="0" fontId="5" fillId="6" borderId="3" xfId="0" applyFont="1" applyFill="1" applyBorder="1" applyAlignment="1" applyProtection="1">
      <alignment horizontal="center" vertical="center" wrapText="1"/>
      <protection hidden="1"/>
    </xf>
    <xf numFmtId="0" fontId="5" fillId="6" borderId="14" xfId="0" applyFont="1" applyFill="1" applyBorder="1" applyAlignment="1" applyProtection="1">
      <alignment horizontal="center" vertical="center"/>
      <protection hidden="1"/>
    </xf>
    <xf numFmtId="0" fontId="4" fillId="6" borderId="3" xfId="0" applyFont="1" applyFill="1" applyBorder="1" applyAlignment="1" applyProtection="1">
      <alignment horizontal="center" vertical="center"/>
      <protection hidden="1"/>
    </xf>
    <xf numFmtId="0" fontId="4" fillId="6" borderId="111" xfId="0" applyFont="1" applyFill="1" applyBorder="1" applyAlignment="1" applyProtection="1">
      <alignment horizontal="center" vertical="center" wrapText="1"/>
      <protection hidden="1"/>
    </xf>
    <xf numFmtId="0" fontId="4" fillId="6" borderId="132" xfId="0" applyFont="1" applyFill="1" applyBorder="1" applyAlignment="1" applyProtection="1">
      <alignment horizontal="center" vertical="center" wrapText="1"/>
      <protection hidden="1"/>
    </xf>
    <xf numFmtId="0" fontId="4" fillId="6" borderId="126" xfId="0" applyFont="1" applyFill="1" applyBorder="1" applyAlignment="1" applyProtection="1">
      <alignment horizontal="center" vertical="center" wrapText="1"/>
      <protection hidden="1"/>
    </xf>
    <xf numFmtId="0" fontId="4" fillId="6" borderId="103" xfId="0" applyFont="1" applyFill="1" applyBorder="1" applyAlignment="1" applyProtection="1">
      <alignment horizontal="center" vertical="center"/>
      <protection hidden="1"/>
    </xf>
    <xf numFmtId="0" fontId="4" fillId="6" borderId="12" xfId="0" applyFont="1" applyFill="1" applyBorder="1" applyAlignment="1" applyProtection="1">
      <alignment horizontal="center" vertical="center"/>
      <protection hidden="1"/>
    </xf>
    <xf numFmtId="0" fontId="4" fillId="6" borderId="4" xfId="0" applyFont="1" applyFill="1" applyBorder="1" applyAlignment="1" applyProtection="1">
      <alignment horizontal="center" vertical="center"/>
      <protection hidden="1"/>
    </xf>
    <xf numFmtId="0" fontId="4" fillId="6" borderId="6" xfId="0" applyFont="1" applyFill="1" applyBorder="1" applyAlignment="1" applyProtection="1">
      <alignment horizontal="center" vertical="center"/>
      <protection hidden="1"/>
    </xf>
    <xf numFmtId="0" fontId="5" fillId="6" borderId="107" xfId="0" applyFont="1" applyFill="1" applyBorder="1" applyAlignment="1" applyProtection="1">
      <alignment horizontal="center" vertical="center"/>
      <protection hidden="1"/>
    </xf>
    <xf numFmtId="0" fontId="4" fillId="9" borderId="103" xfId="0" applyFont="1" applyFill="1" applyBorder="1" applyAlignment="1" applyProtection="1">
      <alignment horizontal="center" vertical="center" wrapText="1"/>
      <protection hidden="1"/>
    </xf>
    <xf numFmtId="0" fontId="4" fillId="9" borderId="12" xfId="0" applyFont="1" applyFill="1" applyBorder="1" applyAlignment="1" applyProtection="1">
      <alignment horizontal="center" vertical="center" wrapText="1"/>
      <protection hidden="1"/>
    </xf>
    <xf numFmtId="0" fontId="4" fillId="9" borderId="13" xfId="0" applyFont="1" applyFill="1" applyBorder="1" applyAlignment="1" applyProtection="1">
      <alignment horizontal="center" vertical="center" wrapText="1"/>
      <protection hidden="1"/>
    </xf>
    <xf numFmtId="0" fontId="4" fillId="9" borderId="2" xfId="0" applyFont="1" applyFill="1" applyBorder="1" applyAlignment="1" applyProtection="1">
      <alignment horizontal="center" vertical="center" wrapText="1"/>
      <protection hidden="1"/>
    </xf>
    <xf numFmtId="0" fontId="4" fillId="9" borderId="1" xfId="0" applyFont="1" applyFill="1" applyBorder="1" applyAlignment="1" applyProtection="1">
      <alignment horizontal="center" vertical="center" wrapText="1"/>
      <protection hidden="1"/>
    </xf>
    <xf numFmtId="0" fontId="4" fillId="9" borderId="3" xfId="0" applyFont="1" applyFill="1" applyBorder="1" applyAlignment="1" applyProtection="1">
      <alignment horizontal="center" vertical="center" wrapText="1"/>
      <protection hidden="1"/>
    </xf>
    <xf numFmtId="0" fontId="21" fillId="9" borderId="2" xfId="0" applyFont="1" applyFill="1" applyBorder="1" applyAlignment="1" applyProtection="1">
      <alignment horizontal="center" vertical="center" wrapText="1"/>
      <protection hidden="1"/>
    </xf>
    <xf numFmtId="0" fontId="21" fillId="9" borderId="1" xfId="0" applyFont="1" applyFill="1" applyBorder="1" applyAlignment="1" applyProtection="1">
      <alignment horizontal="center" vertical="center" wrapText="1"/>
      <protection hidden="1"/>
    </xf>
    <xf numFmtId="0" fontId="21" fillId="9" borderId="3" xfId="0" applyFont="1" applyFill="1" applyBorder="1" applyAlignment="1" applyProtection="1">
      <alignment horizontal="center" vertical="center" wrapText="1"/>
      <protection hidden="1"/>
    </xf>
    <xf numFmtId="0" fontId="4" fillId="6" borderId="13" xfId="0" applyFont="1" applyFill="1" applyBorder="1" applyAlignment="1" applyProtection="1">
      <alignment horizontal="center" vertical="center"/>
      <protection hidden="1"/>
    </xf>
    <xf numFmtId="0" fontId="5" fillId="6" borderId="15" xfId="0" applyFont="1" applyFill="1" applyBorder="1" applyAlignment="1" applyProtection="1">
      <alignment horizontal="left" vertical="center" shrinkToFit="1"/>
      <protection hidden="1"/>
    </xf>
    <xf numFmtId="0" fontId="5" fillId="6" borderId="16" xfId="0" applyFont="1" applyFill="1" applyBorder="1" applyAlignment="1" applyProtection="1">
      <alignment horizontal="left" vertical="center" shrinkToFit="1"/>
      <protection hidden="1"/>
    </xf>
    <xf numFmtId="0" fontId="5" fillId="6" borderId="6" xfId="0" applyFont="1" applyFill="1" applyBorder="1" applyAlignment="1" applyProtection="1">
      <alignment horizontal="left" vertical="center" shrinkToFit="1"/>
      <protection hidden="1"/>
    </xf>
    <xf numFmtId="0" fontId="5" fillId="6" borderId="17" xfId="0" applyFont="1" applyFill="1" applyBorder="1" applyAlignment="1" applyProtection="1">
      <alignment horizontal="left" vertical="center" shrinkToFit="1"/>
      <protection hidden="1"/>
    </xf>
    <xf numFmtId="0" fontId="5" fillId="6" borderId="19" xfId="0" applyFont="1" applyFill="1" applyBorder="1" applyAlignment="1" applyProtection="1">
      <alignment horizontal="center" vertical="center" shrinkToFit="1"/>
      <protection hidden="1"/>
    </xf>
    <xf numFmtId="0" fontId="5" fillId="6" borderId="20" xfId="0" applyFont="1" applyFill="1" applyBorder="1" applyAlignment="1" applyProtection="1">
      <alignment horizontal="center" vertical="center" shrinkToFit="1"/>
      <protection hidden="1"/>
    </xf>
    <xf numFmtId="0" fontId="5" fillId="6" borderId="110" xfId="0" applyFont="1" applyFill="1" applyBorder="1" applyAlignment="1" applyProtection="1">
      <alignment horizontal="center" vertical="center"/>
      <protection hidden="1"/>
    </xf>
    <xf numFmtId="0" fontId="4" fillId="6" borderId="10" xfId="0" applyFont="1" applyFill="1" applyBorder="1" applyAlignment="1" applyProtection="1">
      <alignment horizontal="center" vertical="center"/>
      <protection hidden="1"/>
    </xf>
    <xf numFmtId="0" fontId="5" fillId="9" borderId="1" xfId="0" applyFont="1" applyFill="1" applyBorder="1" applyAlignment="1" applyProtection="1">
      <alignment horizontal="center" vertical="center"/>
      <protection hidden="1"/>
    </xf>
    <xf numFmtId="0" fontId="5" fillId="9" borderId="3" xfId="0" applyFont="1" applyFill="1" applyBorder="1" applyAlignment="1" applyProtection="1">
      <alignment horizontal="center" vertical="center"/>
      <protection hidden="1"/>
    </xf>
    <xf numFmtId="0" fontId="5" fillId="6" borderId="111" xfId="0" applyFont="1" applyFill="1" applyBorder="1" applyAlignment="1" applyProtection="1">
      <alignment horizontal="center" vertical="center" shrinkToFit="1"/>
      <protection hidden="1"/>
    </xf>
    <xf numFmtId="0" fontId="4" fillId="6" borderId="98" xfId="0" applyFont="1" applyFill="1" applyBorder="1" applyAlignment="1" applyProtection="1">
      <alignment horizontal="center" vertical="center"/>
      <protection hidden="1"/>
    </xf>
    <xf numFmtId="0" fontId="4" fillId="6" borderId="99" xfId="0" applyFont="1" applyFill="1" applyBorder="1" applyAlignment="1" applyProtection="1">
      <alignment horizontal="center" vertical="center"/>
      <protection hidden="1"/>
    </xf>
    <xf numFmtId="0" fontId="4" fillId="6" borderId="58" xfId="0" applyFont="1" applyFill="1" applyBorder="1" applyAlignment="1" applyProtection="1">
      <alignment horizontal="center" vertical="center"/>
      <protection hidden="1"/>
    </xf>
    <xf numFmtId="0" fontId="21" fillId="9" borderId="14" xfId="0" applyFont="1" applyFill="1" applyBorder="1" applyAlignment="1" applyProtection="1">
      <alignment horizontal="center" vertical="center" wrapText="1"/>
      <protection hidden="1"/>
    </xf>
    <xf numFmtId="0" fontId="55" fillId="0" borderId="1" xfId="0" applyFont="1" applyBorder="1" applyProtection="1">
      <protection hidden="1"/>
    </xf>
    <xf numFmtId="0" fontId="55" fillId="0" borderId="3" xfId="0" applyFont="1" applyBorder="1" applyProtection="1">
      <protection hidden="1"/>
    </xf>
    <xf numFmtId="0" fontId="4" fillId="6" borderId="133" xfId="0" applyFont="1" applyFill="1" applyBorder="1" applyAlignment="1" applyProtection="1">
      <alignment horizontal="center" vertical="center"/>
      <protection hidden="1"/>
    </xf>
    <xf numFmtId="0" fontId="4" fillId="6" borderId="2" xfId="0" applyFont="1" applyFill="1" applyBorder="1" applyAlignment="1" applyProtection="1">
      <alignment horizontal="center" vertical="center"/>
      <protection hidden="1"/>
    </xf>
    <xf numFmtId="0" fontId="4" fillId="9" borderId="8" xfId="0" applyFont="1" applyFill="1" applyBorder="1" applyAlignment="1" applyProtection="1">
      <alignment horizontal="center" vertical="center" wrapText="1"/>
      <protection hidden="1"/>
    </xf>
    <xf numFmtId="0" fontId="4" fillId="9" borderId="7" xfId="0" applyFont="1" applyFill="1" applyBorder="1" applyAlignment="1" applyProtection="1">
      <alignment horizontal="center" vertical="center" wrapText="1"/>
      <protection hidden="1"/>
    </xf>
    <xf numFmtId="0" fontId="4" fillId="9" borderId="58" xfId="0" applyFont="1" applyFill="1" applyBorder="1" applyAlignment="1" applyProtection="1">
      <alignment horizontal="center" vertical="center" wrapText="1"/>
      <protection hidden="1"/>
    </xf>
    <xf numFmtId="0" fontId="4" fillId="9" borderId="14" xfId="0" applyFont="1" applyFill="1" applyBorder="1" applyAlignment="1" applyProtection="1">
      <alignment horizontal="center" vertical="center" wrapText="1"/>
      <protection hidden="1"/>
    </xf>
    <xf numFmtId="0" fontId="4" fillId="6" borderId="1" xfId="0" applyFont="1" applyFill="1" applyBorder="1" applyAlignment="1" applyProtection="1">
      <alignment horizontal="center" vertical="center"/>
      <protection hidden="1"/>
    </xf>
    <xf numFmtId="0" fontId="5" fillId="6" borderId="103" xfId="0" applyFont="1" applyFill="1" applyBorder="1" applyAlignment="1" applyProtection="1">
      <alignment horizontal="center" vertical="center"/>
      <protection hidden="1"/>
    </xf>
    <xf numFmtId="0" fontId="5" fillId="6" borderId="2" xfId="0" applyFont="1" applyFill="1" applyBorder="1" applyAlignment="1" applyProtection="1">
      <alignment horizontal="center" vertical="center"/>
      <protection hidden="1"/>
    </xf>
    <xf numFmtId="0" fontId="4" fillId="6" borderId="101" xfId="0" applyFont="1" applyFill="1" applyBorder="1" applyAlignment="1" applyProtection="1">
      <alignment horizontal="center" vertical="center"/>
      <protection hidden="1"/>
    </xf>
    <xf numFmtId="0" fontId="4" fillId="6" borderId="100" xfId="0" applyFont="1" applyFill="1" applyBorder="1" applyAlignment="1" applyProtection="1">
      <alignment horizontal="center" vertical="center"/>
      <protection hidden="1"/>
    </xf>
    <xf numFmtId="0" fontId="4" fillId="6" borderId="104" xfId="0" applyFont="1" applyFill="1" applyBorder="1" applyAlignment="1" applyProtection="1">
      <alignment horizontal="center" vertical="center"/>
      <protection hidden="1"/>
    </xf>
    <xf numFmtId="0" fontId="4" fillId="6" borderId="102" xfId="0" applyFont="1" applyFill="1" applyBorder="1" applyAlignment="1" applyProtection="1">
      <alignment horizontal="center" vertical="center"/>
      <protection hidden="1"/>
    </xf>
    <xf numFmtId="0" fontId="5" fillId="6" borderId="61" xfId="0" applyFont="1" applyFill="1" applyBorder="1" applyAlignment="1" applyProtection="1">
      <alignment horizontal="center" vertical="center" shrinkToFit="1"/>
      <protection hidden="1"/>
    </xf>
    <xf numFmtId="0" fontId="5" fillId="6" borderId="114" xfId="0" applyFont="1" applyFill="1" applyBorder="1" applyAlignment="1" applyProtection="1">
      <alignment horizontal="center" vertical="center"/>
      <protection hidden="1"/>
    </xf>
    <xf numFmtId="0" fontId="5" fillId="6" borderId="115" xfId="0" applyFont="1" applyFill="1" applyBorder="1" applyAlignment="1" applyProtection="1">
      <alignment horizontal="center" vertical="center"/>
      <protection hidden="1"/>
    </xf>
    <xf numFmtId="0" fontId="5" fillId="6" borderId="116" xfId="0" applyFont="1" applyFill="1" applyBorder="1" applyAlignment="1" applyProtection="1">
      <alignment horizontal="center" vertical="center"/>
      <protection hidden="1"/>
    </xf>
    <xf numFmtId="0" fontId="4" fillId="6" borderId="5" xfId="0" applyFont="1" applyFill="1" applyBorder="1" applyAlignment="1" applyProtection="1">
      <alignment horizontal="center" vertical="center"/>
      <protection hidden="1"/>
    </xf>
    <xf numFmtId="0" fontId="4" fillId="6" borderId="7" xfId="0" applyFont="1" applyFill="1" applyBorder="1" applyAlignment="1" applyProtection="1">
      <alignment horizontal="center" vertical="center"/>
      <protection hidden="1"/>
    </xf>
    <xf numFmtId="0" fontId="4" fillId="6" borderId="112" xfId="0" applyFont="1" applyFill="1" applyBorder="1" applyAlignment="1" applyProtection="1">
      <alignment horizontal="center" vertical="center"/>
      <protection hidden="1"/>
    </xf>
    <xf numFmtId="0" fontId="4" fillId="9" borderId="107" xfId="0" applyFont="1" applyFill="1" applyBorder="1" applyAlignment="1" applyProtection="1">
      <alignment horizontal="center" vertical="center" wrapText="1"/>
      <protection hidden="1"/>
    </xf>
    <xf numFmtId="49" fontId="2" fillId="0" borderId="120" xfId="0" applyNumberFormat="1" applyFont="1" applyFill="1" applyBorder="1" applyAlignment="1" applyProtection="1">
      <alignment horizontal="center"/>
      <protection hidden="1"/>
    </xf>
    <xf numFmtId="0" fontId="2" fillId="0" borderId="120" xfId="0" applyNumberFormat="1" applyFont="1" applyFill="1" applyBorder="1" applyAlignment="1" applyProtection="1">
      <alignment horizontal="center"/>
      <protection hidden="1"/>
    </xf>
    <xf numFmtId="49" fontId="2" fillId="0" borderId="121" xfId="0" applyNumberFormat="1" applyFont="1" applyFill="1" applyBorder="1" applyAlignment="1" applyProtection="1">
      <alignment horizontal="center"/>
      <protection hidden="1"/>
    </xf>
    <xf numFmtId="0" fontId="2" fillId="0" borderId="121" xfId="0" applyNumberFormat="1" applyFont="1" applyFill="1" applyBorder="1" applyAlignment="1" applyProtection="1">
      <alignment horizontal="center"/>
      <protection hidden="1"/>
    </xf>
    <xf numFmtId="0" fontId="2" fillId="11" borderId="120" xfId="0" applyNumberFormat="1" applyFont="1" applyFill="1" applyBorder="1" applyAlignment="1" applyProtection="1">
      <alignment horizontal="center"/>
      <protection hidden="1"/>
    </xf>
    <xf numFmtId="0" fontId="2" fillId="11" borderId="121" xfId="0" applyNumberFormat="1" applyFont="1" applyFill="1" applyBorder="1" applyAlignment="1" applyProtection="1">
      <alignment horizontal="center"/>
      <protection hidden="1"/>
    </xf>
    <xf numFmtId="0" fontId="2" fillId="2" borderId="1" xfId="0" applyFont="1" applyFill="1" applyBorder="1" applyAlignment="1" applyProtection="1">
      <alignment horizontal="center" vertical="center"/>
      <protection hidden="1"/>
    </xf>
    <xf numFmtId="0" fontId="2" fillId="12" borderId="93" xfId="0" applyFont="1" applyFill="1" applyBorder="1" applyAlignment="1" applyProtection="1">
      <alignment horizontal="center"/>
      <protection hidden="1"/>
    </xf>
    <xf numFmtId="0" fontId="2" fillId="12" borderId="94" xfId="0" applyFont="1" applyFill="1" applyBorder="1" applyAlignment="1" applyProtection="1">
      <alignment horizontal="center"/>
      <protection hidden="1"/>
    </xf>
    <xf numFmtId="0" fontId="2" fillId="11" borderId="1" xfId="0" applyFont="1" applyFill="1" applyBorder="1" applyAlignment="1" applyProtection="1">
      <alignment horizontal="center" vertical="center"/>
      <protection hidden="1"/>
    </xf>
    <xf numFmtId="49" fontId="2" fillId="17" borderId="92" xfId="0" applyNumberFormat="1" applyFont="1" applyFill="1" applyBorder="1" applyAlignment="1" applyProtection="1">
      <alignment horizontal="center"/>
      <protection locked="0" hidden="1"/>
    </xf>
    <xf numFmtId="49" fontId="2" fillId="17" borderId="93" xfId="0" applyNumberFormat="1" applyFont="1" applyFill="1" applyBorder="1" applyAlignment="1" applyProtection="1">
      <alignment horizontal="center"/>
      <protection locked="0" hidden="1"/>
    </xf>
    <xf numFmtId="49" fontId="2" fillId="17" borderId="94" xfId="0" applyNumberFormat="1" applyFont="1" applyFill="1" applyBorder="1" applyAlignment="1" applyProtection="1">
      <alignment horizontal="center"/>
      <protection locked="0" hidden="1"/>
    </xf>
    <xf numFmtId="0" fontId="2" fillId="0" borderId="118" xfId="0" applyNumberFormat="1" applyFont="1" applyFill="1" applyBorder="1" applyAlignment="1" applyProtection="1">
      <alignment horizontal="center" vertical="center"/>
      <protection hidden="1"/>
    </xf>
    <xf numFmtId="0" fontId="2" fillId="0" borderId="119" xfId="0" applyNumberFormat="1" applyFont="1" applyFill="1" applyBorder="1" applyAlignment="1" applyProtection="1">
      <alignment horizontal="center" vertical="center"/>
      <protection hidden="1"/>
    </xf>
    <xf numFmtId="0" fontId="2" fillId="12" borderId="92" xfId="0" applyFont="1" applyFill="1" applyBorder="1" applyAlignment="1" applyProtection="1">
      <alignment horizontal="center"/>
      <protection hidden="1"/>
    </xf>
    <xf numFmtId="0" fontId="2" fillId="12" borderId="1" xfId="0" applyFont="1" applyFill="1" applyBorder="1" applyAlignment="1" applyProtection="1">
      <alignment horizontal="center" vertical="center"/>
      <protection hidden="1"/>
    </xf>
    <xf numFmtId="0" fontId="2" fillId="2" borderId="117" xfId="0" applyFont="1" applyFill="1" applyBorder="1" applyAlignment="1" applyProtection="1">
      <alignment horizontal="center" vertical="center"/>
      <protection hidden="1"/>
    </xf>
    <xf numFmtId="0" fontId="2" fillId="2" borderId="118" xfId="0" applyFont="1" applyFill="1" applyBorder="1" applyAlignment="1" applyProtection="1">
      <alignment horizontal="center" vertical="center"/>
      <protection hidden="1"/>
    </xf>
    <xf numFmtId="0" fontId="2" fillId="2" borderId="119" xfId="0" applyFont="1" applyFill="1" applyBorder="1" applyAlignment="1" applyProtection="1">
      <alignment horizontal="center" vertical="center"/>
      <protection hidden="1"/>
    </xf>
    <xf numFmtId="0" fontId="2" fillId="12" borderId="7" xfId="0" applyFont="1" applyFill="1" applyBorder="1" applyAlignment="1" applyProtection="1">
      <alignment horizontal="center" vertical="center"/>
      <protection hidden="1"/>
    </xf>
    <xf numFmtId="0" fontId="2" fillId="0" borderId="117" xfId="0" applyNumberFormat="1" applyFont="1" applyFill="1" applyBorder="1" applyAlignment="1" applyProtection="1">
      <alignment horizontal="center" vertical="center"/>
      <protection hidden="1"/>
    </xf>
    <xf numFmtId="0" fontId="2" fillId="15" borderId="0" xfId="0" applyFont="1" applyFill="1" applyAlignment="1" applyProtection="1">
      <alignment horizont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2" fillId="12" borderId="6" xfId="0" applyFont="1" applyFill="1" applyBorder="1" applyAlignment="1" applyProtection="1">
      <alignment horizontal="center" vertical="center"/>
      <protection hidden="1"/>
    </xf>
    <xf numFmtId="0" fontId="15" fillId="15" borderId="0" xfId="0" applyFont="1" applyFill="1" applyAlignment="1" applyProtection="1">
      <alignment horizontal="center" wrapText="1"/>
      <protection hidden="1"/>
    </xf>
    <xf numFmtId="0" fontId="5" fillId="9" borderId="0" xfId="0" applyFont="1" applyFill="1" applyAlignment="1" applyProtection="1">
      <alignment horizontal="left" wrapText="1"/>
      <protection hidden="1"/>
    </xf>
    <xf numFmtId="0" fontId="5" fillId="0" borderId="0" xfId="0" applyFont="1" applyFill="1" applyAlignment="1" applyProtection="1">
      <alignment horizontal="left" wrapText="1"/>
      <protection hidden="1"/>
    </xf>
    <xf numFmtId="0" fontId="66" fillId="4" borderId="0" xfId="0" applyFont="1" applyFill="1" applyAlignment="1" applyProtection="1">
      <alignment horizontal="center"/>
      <protection hidden="1"/>
    </xf>
    <xf numFmtId="0" fontId="34" fillId="0" borderId="0" xfId="0" applyFont="1" applyFill="1" applyBorder="1" applyAlignment="1" applyProtection="1">
      <alignment horizontal="left" wrapText="1"/>
      <protection hidden="1"/>
    </xf>
    <xf numFmtId="0" fontId="5" fillId="19" borderId="1" xfId="0" applyFont="1" applyFill="1" applyBorder="1" applyAlignment="1" applyProtection="1">
      <alignment horizontal="center" vertical="center"/>
      <protection hidden="1"/>
    </xf>
    <xf numFmtId="0" fontId="5" fillId="19" borderId="10" xfId="0" applyFont="1" applyFill="1" applyBorder="1" applyAlignment="1" applyProtection="1">
      <alignment horizontal="center" vertical="center" wrapText="1"/>
      <protection hidden="1"/>
    </xf>
    <xf numFmtId="0" fontId="5" fillId="19" borderId="11" xfId="0" applyFont="1" applyFill="1" applyBorder="1" applyAlignment="1" applyProtection="1">
      <alignment horizontal="center" vertical="center" wrapText="1"/>
      <protection hidden="1"/>
    </xf>
    <xf numFmtId="0" fontId="5" fillId="19" borderId="2" xfId="0" applyFont="1" applyFill="1" applyBorder="1" applyAlignment="1" applyProtection="1">
      <alignment horizontal="center" vertical="center" wrapText="1"/>
      <protection hidden="1"/>
    </xf>
    <xf numFmtId="0" fontId="4" fillId="19" borderId="1" xfId="0" applyFont="1" applyFill="1" applyBorder="1" applyAlignment="1" applyProtection="1">
      <alignment horizontal="center"/>
      <protection hidden="1"/>
    </xf>
    <xf numFmtId="0" fontId="21" fillId="19" borderId="1" xfId="0" applyFont="1" applyFill="1" applyBorder="1" applyAlignment="1" applyProtection="1">
      <alignment horizontal="center" vertical="center" wrapText="1"/>
      <protection hidden="1"/>
    </xf>
    <xf numFmtId="0" fontId="4" fillId="19" borderId="1" xfId="0" applyFont="1" applyFill="1" applyBorder="1" applyAlignment="1" applyProtection="1">
      <alignment horizontal="center" vertical="center" wrapText="1"/>
      <protection hidden="1"/>
    </xf>
    <xf numFmtId="0" fontId="4" fillId="19" borderId="10" xfId="0" applyFont="1" applyFill="1" applyBorder="1" applyAlignment="1" applyProtection="1">
      <alignment horizontal="center" vertical="center" wrapText="1"/>
      <protection hidden="1"/>
    </xf>
    <xf numFmtId="0" fontId="4" fillId="19" borderId="2" xfId="0" applyFont="1" applyFill="1" applyBorder="1" applyAlignment="1" applyProtection="1">
      <alignment horizontal="center" vertical="center" wrapText="1"/>
      <protection hidden="1"/>
    </xf>
    <xf numFmtId="0" fontId="7" fillId="19" borderId="0" xfId="0" applyFont="1" applyFill="1" applyBorder="1" applyAlignment="1" applyProtection="1">
      <alignment horizontal="center" shrinkToFit="1"/>
      <protection hidden="1"/>
    </xf>
    <xf numFmtId="0" fontId="5" fillId="19" borderId="18" xfId="0" applyFont="1" applyFill="1" applyBorder="1" applyAlignment="1" applyProtection="1">
      <alignment horizontal="center" vertical="top"/>
      <protection hidden="1"/>
    </xf>
    <xf numFmtId="0" fontId="33" fillId="19" borderId="0" xfId="0" applyFont="1" applyFill="1" applyBorder="1" applyAlignment="1" applyProtection="1">
      <alignment horizontal="center" shrinkToFit="1"/>
      <protection hidden="1"/>
    </xf>
    <xf numFmtId="0" fontId="5" fillId="0" borderId="0" xfId="0" applyFont="1" applyFill="1" applyAlignment="1">
      <alignment horizontal="left" shrinkToFit="1"/>
    </xf>
    <xf numFmtId="0" fontId="15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center" vertical="center" shrinkToFit="1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/>
    </xf>
    <xf numFmtId="0" fontId="5" fillId="0" borderId="0" xfId="0" applyFont="1" applyFill="1" applyAlignment="1">
      <alignment horizontal="center"/>
    </xf>
    <xf numFmtId="0" fontId="2" fillId="0" borderId="0" xfId="0" applyFont="1" applyFill="1" applyBorder="1" applyAlignment="1" applyProtection="1">
      <alignment horizontal="right"/>
      <protection hidden="1"/>
    </xf>
    <xf numFmtId="0" fontId="80" fillId="0" borderId="0" xfId="1" applyFont="1" applyFill="1" applyBorder="1" applyAlignment="1" applyProtection="1">
      <alignment horizontal="left" vertical="center"/>
      <protection hidden="1"/>
    </xf>
    <xf numFmtId="0" fontId="2" fillId="12" borderId="0" xfId="0" applyFont="1" applyFill="1" applyBorder="1" applyAlignment="1" applyProtection="1">
      <alignment horizontal="center" vertical="center"/>
      <protection hidden="1"/>
    </xf>
  </cellXfs>
  <cellStyles count="2">
    <cellStyle name="Hyperlink" xfId="1" builtinId="8"/>
    <cellStyle name="Normal" xfId="0" builtinId="0"/>
  </cellStyles>
  <dxfs count="56">
    <dxf>
      <font>
        <color rgb="FFFF0000"/>
      </font>
      <fill>
        <patternFill>
          <bgColor rgb="FFFFEB9C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C6EFCE"/>
        </patternFill>
      </fill>
    </dxf>
    <dxf>
      <font>
        <color rgb="FFFF0000"/>
      </font>
      <fill>
        <patternFill>
          <bgColor rgb="FFC6EFCE"/>
        </patternFill>
      </fill>
    </dxf>
    <dxf>
      <font>
        <u/>
        <color rgb="FFFF0000"/>
      </font>
    </dxf>
    <dxf>
      <font>
        <u/>
        <color rgb="FFFF0000"/>
      </font>
    </dxf>
    <dxf>
      <font>
        <color rgb="FFFF0000"/>
      </font>
      <fill>
        <patternFill>
          <bgColor rgb="FFFFEB9C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FF0000"/>
      </font>
      <fill>
        <patternFill>
          <bgColor rgb="FFFFEB9C"/>
        </patternFill>
      </fill>
    </dxf>
    <dxf>
      <font>
        <u/>
        <color rgb="FFFF0000"/>
      </font>
    </dxf>
    <dxf>
      <font>
        <u/>
        <color rgb="FFFF0000"/>
      </font>
    </dxf>
    <dxf>
      <font>
        <u/>
        <color rgb="FFFF0000"/>
      </font>
    </dxf>
    <dxf>
      <font>
        <color rgb="FFFF0000"/>
      </font>
      <fill>
        <patternFill>
          <bgColor rgb="FFFFEB9C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FF0000"/>
      </font>
      <fill>
        <patternFill>
          <bgColor rgb="FFFFEB9C"/>
        </patternFill>
      </fill>
    </dxf>
    <dxf>
      <font>
        <u/>
        <color rgb="FFFF0000"/>
      </font>
    </dxf>
    <dxf>
      <font>
        <u/>
        <color rgb="FFFF0000"/>
      </font>
      <fill>
        <patternFill>
          <bgColor rgb="FFFCF79A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FF0000"/>
      </font>
      <fill>
        <patternFill>
          <bgColor rgb="FFFFEB9C"/>
        </patternFill>
      </fill>
    </dxf>
    <dxf>
      <font>
        <u/>
        <color rgb="FFFF0000"/>
      </font>
    </dxf>
    <dxf>
      <font>
        <u/>
        <color rgb="FFFF0000"/>
      </font>
    </dxf>
    <dxf>
      <font>
        <u/>
        <color rgb="FFFF0000"/>
      </font>
      <fill>
        <patternFill>
          <bgColor rgb="FFFCF79A"/>
        </patternFill>
      </fill>
    </dxf>
    <dxf>
      <font>
        <u/>
        <color rgb="FFFF0000"/>
      </font>
    </dxf>
    <dxf>
      <font>
        <b val="0"/>
        <i val="0"/>
        <u/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fill>
        <patternFill>
          <bgColor theme="7" tint="0.39994506668294322"/>
        </patternFill>
      </fill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fill>
        <patternFill>
          <bgColor theme="7" tint="0.39994506668294322"/>
        </patternFill>
      </fill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  <dxf>
      <border>
        <left/>
        <right/>
        <top/>
        <bottom/>
        <vertical/>
        <horizontal/>
      </border>
    </dxf>
  </dxfs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th-TH"/>
  <c:roundedCorners val="0"/>
  <mc:AlternateContent xmlns:mc="http://schemas.openxmlformats.org/markup-compatibility/2006">
    <mc:Choice xmlns:c14="http://schemas.microsoft.com/office/drawing/2007/8/2/chart" Requires="c14">
      <c14:style val="124"/>
    </mc:Choice>
    <mc:Fallback>
      <c:style val="24"/>
    </mc:Fallback>
  </mc:AlternateContent>
  <c:chart>
    <c:autoTitleDeleted val="1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5960113415016314E-2"/>
          <c:y val="5.1368121323224034E-2"/>
          <c:w val="0.91115572548769719"/>
          <c:h val="0.76558180676242615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แผนภูมิ!$U$7</c:f>
              <c:strCache>
                <c:ptCount val="1"/>
                <c:pt idx="0">
                  <c:v>วิชา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แผนภูมิ!$V$6:$AG$6</c:f>
              <c:strCache>
                <c:ptCount val="12"/>
                <c:pt idx="0">
                  <c:v>ร</c:v>
                </c:pt>
                <c:pt idx="1">
                  <c:v>มส</c:v>
                </c:pt>
                <c:pt idx="2">
                  <c:v>ไม่ผ่าน</c:v>
                </c:pt>
                <c:pt idx="3">
                  <c:v>ผ่าน</c:v>
                </c:pt>
                <c:pt idx="4">
                  <c:v>0</c:v>
                </c:pt>
                <c:pt idx="5">
                  <c:v>1</c:v>
                </c:pt>
                <c:pt idx="6">
                  <c:v>1.5</c:v>
                </c:pt>
                <c:pt idx="7">
                  <c:v>2</c:v>
                </c:pt>
                <c:pt idx="8">
                  <c:v>2.5</c:v>
                </c:pt>
                <c:pt idx="9">
                  <c:v>3</c:v>
                </c:pt>
                <c:pt idx="10">
                  <c:v>3.5</c:v>
                </c:pt>
                <c:pt idx="11">
                  <c:v>4</c:v>
                </c:pt>
              </c:strCache>
            </c:strRef>
          </c:cat>
          <c:val>
            <c:numRef>
              <c:f>แผนภูมิ!$V$7:$AG$7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box"/>
        <c:axId val="54495488"/>
        <c:axId val="54502912"/>
        <c:axId val="0"/>
      </c:bar3DChart>
      <c:catAx>
        <c:axId val="5449548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th-TH" b="0"/>
                  <a:t>ระดับผลการเรียน</a:t>
                </a:r>
              </a:p>
            </c:rich>
          </c:tx>
          <c:layout>
            <c:manualLayout>
              <c:xMode val="edge"/>
              <c:yMode val="edge"/>
              <c:x val="0.84351394566019167"/>
              <c:y val="0.88161708841491659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54502912"/>
        <c:crosses val="autoZero"/>
        <c:auto val="1"/>
        <c:lblAlgn val="ctr"/>
        <c:lblOffset val="100"/>
        <c:noMultiLvlLbl val="0"/>
      </c:catAx>
      <c:valAx>
        <c:axId val="54502912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th-TH" b="0"/>
                  <a:t>จำนวน (คน)</a:t>
                </a:r>
              </a:p>
            </c:rich>
          </c:tx>
          <c:layout>
            <c:manualLayout>
              <c:xMode val="edge"/>
              <c:yMode val="edge"/>
              <c:x val="1.0663822500159311E-2"/>
              <c:y val="2.1633242465829351E-2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54495488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paperSize="9" orientation="landscape" verticalDpi="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th-TH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6037412772670163E-2"/>
          <c:y val="0.10226191395634029"/>
          <c:w val="0.86307944594220132"/>
          <c:h val="0.70706742462108363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แผนภูมิ!$U$12</c:f>
              <c:strCache>
                <c:ptCount val="1"/>
                <c:pt idx="0">
                  <c:v>คุณลักษณะอันพึงประสงค์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แผนภูมิ!$V$11:$Y$11</c:f>
              <c:strCache>
                <c:ptCount val="4"/>
                <c:pt idx="0">
                  <c:v>0 (ไม่ผ่าน)</c:v>
                </c:pt>
                <c:pt idx="1">
                  <c:v>1 (ผ่าน)</c:v>
                </c:pt>
                <c:pt idx="2">
                  <c:v>2 (ดี)</c:v>
                </c:pt>
                <c:pt idx="3">
                  <c:v>3 (ดีเยี่ยม)</c:v>
                </c:pt>
              </c:strCache>
            </c:strRef>
          </c:cat>
          <c:val>
            <c:numRef>
              <c:f>แผนภูมิ!$V$12:$Y$12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</c:ser>
        <c:ser>
          <c:idx val="1"/>
          <c:order val="1"/>
          <c:tx>
            <c:strRef>
              <c:f>แผนภูมิ!$U$13</c:f>
              <c:strCache>
                <c:ptCount val="1"/>
                <c:pt idx="0">
                  <c:v>อ่านคิดวิเคราะห์และเขียน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แผนภูมิ!$V$11:$Y$11</c:f>
              <c:strCache>
                <c:ptCount val="4"/>
                <c:pt idx="0">
                  <c:v>0 (ไม่ผ่าน)</c:v>
                </c:pt>
                <c:pt idx="1">
                  <c:v>1 (ผ่าน)</c:v>
                </c:pt>
                <c:pt idx="2">
                  <c:v>2 (ดี)</c:v>
                </c:pt>
                <c:pt idx="3">
                  <c:v>3 (ดีเยี่ยม)</c:v>
                </c:pt>
              </c:strCache>
            </c:strRef>
          </c:cat>
          <c:val>
            <c:numRef>
              <c:f>แผนภูมิ!$V$13:$Y$13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box"/>
        <c:axId val="54829440"/>
        <c:axId val="54831360"/>
        <c:axId val="0"/>
      </c:bar3DChart>
      <c:catAx>
        <c:axId val="5482944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th-TH" b="0"/>
                  <a:t>ระดับผลการประเมิน</a:t>
                </a:r>
              </a:p>
            </c:rich>
          </c:tx>
          <c:layout>
            <c:manualLayout>
              <c:xMode val="edge"/>
              <c:yMode val="edge"/>
              <c:x val="0.82257568851969665"/>
              <c:y val="0.83201991985020651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crossAx val="54831360"/>
        <c:crosses val="autoZero"/>
        <c:auto val="1"/>
        <c:lblAlgn val="ctr"/>
        <c:lblOffset val="100"/>
        <c:noMultiLvlLbl val="0"/>
      </c:catAx>
      <c:valAx>
        <c:axId val="5483136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 b="0"/>
                </a:pPr>
                <a:r>
                  <a:rPr lang="th-TH" b="0"/>
                  <a:t>จำนวน (คน)</a:t>
                </a:r>
              </a:p>
            </c:rich>
          </c:tx>
          <c:layout>
            <c:manualLayout>
              <c:xMode val="edge"/>
              <c:yMode val="edge"/>
              <c:x val="3.3556269728782735E-2"/>
              <c:y val="3.3839818254150292E-2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54829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0013289772592541"/>
          <c:y val="0.91019836052759995"/>
          <c:w val="0.54646297875426275"/>
          <c:h val="8.0858550614010025E-2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th-TH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27958232723941"/>
          <c:y val="5.4643317895200334E-2"/>
          <c:w val="0.74350184705894462"/>
          <c:h val="0.66763111400645425"/>
        </c:manualLayout>
      </c:layout>
      <c:lineChart>
        <c:grouping val="standard"/>
        <c:varyColors val="0"/>
        <c:ser>
          <c:idx val="0"/>
          <c:order val="0"/>
          <c:tx>
            <c:strRef>
              <c:f>แผนภูมิ!$U$17</c:f>
              <c:strCache>
                <c:ptCount val="1"/>
                <c:pt idx="0">
                  <c:v>คะแนนเฉลี่ย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แผนภูมิ!$V$16:$X$16</c:f>
              <c:strCache>
                <c:ptCount val="3"/>
                <c:pt idx="0">
                  <c:v>ระหว่างเรียน</c:v>
                </c:pt>
                <c:pt idx="1">
                  <c:v>สอบปลายภาค</c:v>
                </c:pt>
                <c:pt idx="2">
                  <c:v>คะแนนเฉลี่ยร้อยละ</c:v>
                </c:pt>
              </c:strCache>
            </c:strRef>
          </c:cat>
          <c:val>
            <c:numRef>
              <c:f>แผนภูมิ!$V$17:$X$17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55649792"/>
        <c:axId val="55669120"/>
      </c:lineChart>
      <c:catAx>
        <c:axId val="55649792"/>
        <c:scaling>
          <c:orientation val="minMax"/>
        </c:scaling>
        <c:delete val="0"/>
        <c:axPos val="b"/>
        <c:majorGridlines/>
        <c:numFmt formatCode="General" sourceLinked="0"/>
        <c:majorTickMark val="none"/>
        <c:minorTickMark val="none"/>
        <c:tickLblPos val="nextTo"/>
        <c:crossAx val="55669120"/>
        <c:crosses val="autoZero"/>
        <c:auto val="1"/>
        <c:lblAlgn val="ctr"/>
        <c:lblOffset val="100"/>
        <c:noMultiLvlLbl val="0"/>
      </c:catAx>
      <c:valAx>
        <c:axId val="55669120"/>
        <c:scaling>
          <c:orientation val="minMax"/>
          <c:max val="1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900" b="0"/>
                </a:pPr>
                <a:r>
                  <a:rPr lang="th-TH" sz="900" b="0"/>
                  <a:t>คะแนนเฉลี่ย</a:t>
                </a:r>
              </a:p>
            </c:rich>
          </c:tx>
          <c:layout>
            <c:manualLayout>
              <c:xMode val="edge"/>
              <c:yMode val="edge"/>
              <c:x val="1.4439796448819153E-2"/>
              <c:y val="0.26732217049482404"/>
            </c:manualLayout>
          </c:layout>
          <c:overlay val="0"/>
        </c:title>
        <c:numFmt formatCode="0.00" sourceLinked="1"/>
        <c:majorTickMark val="none"/>
        <c:minorTickMark val="none"/>
        <c:tickLblPos val="nextTo"/>
        <c:crossAx val="55649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81546149653190003"/>
          <c:y val="0.84803302456426888"/>
          <c:w val="0.17854855796877947"/>
          <c:h val="8.8998750972230548E-2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13" Type="http://schemas.openxmlformats.org/officeDocument/2006/relationships/hyperlink" Target="#&#3605;&#3633;&#3623;&#3594;&#3637;&#3623;&#3633;&#3604;!A1"/><Relationship Id="rId18" Type="http://schemas.openxmlformats.org/officeDocument/2006/relationships/image" Target="../media/image10.png"/><Relationship Id="rId26" Type="http://schemas.openxmlformats.org/officeDocument/2006/relationships/hyperlink" Target="#&#3610;&#3633;&#3609;&#3607;&#3638;&#3585;&#3586;&#3657;&#3629;&#3588;&#3623;&#3634;&#3617;!A1"/><Relationship Id="rId3" Type="http://schemas.openxmlformats.org/officeDocument/2006/relationships/hyperlink" Target="#&#3609;&#3633;&#3585;&#3648;&#3619;&#3637;&#3618;&#3609;!A1"/><Relationship Id="rId21" Type="http://schemas.openxmlformats.org/officeDocument/2006/relationships/hyperlink" Target="#aboutme!A1"/><Relationship Id="rId7" Type="http://schemas.openxmlformats.org/officeDocument/2006/relationships/hyperlink" Target="#&#3588;&#3632;&#3649;&#3609;&#3609;1!A1"/><Relationship Id="rId12" Type="http://schemas.openxmlformats.org/officeDocument/2006/relationships/image" Target="../media/image7.png"/><Relationship Id="rId17" Type="http://schemas.openxmlformats.org/officeDocument/2006/relationships/hyperlink" Target="#&#3605;&#3633;&#3623;&#3594;&#3637;&#3657;&#3623;&#3633;&#3604;&#3588;&#3640;&#3603;&#3621;&#3633;&#3585;&#3625;&#3603;&#3632;!A1"/><Relationship Id="rId25" Type="http://schemas.openxmlformats.org/officeDocument/2006/relationships/image" Target="../media/image14.png"/><Relationship Id="rId2" Type="http://schemas.openxmlformats.org/officeDocument/2006/relationships/image" Target="../media/image2.png"/><Relationship Id="rId16" Type="http://schemas.openxmlformats.org/officeDocument/2006/relationships/image" Target="../media/image9.png"/><Relationship Id="rId20" Type="http://schemas.openxmlformats.org/officeDocument/2006/relationships/image" Target="../media/image11.png"/><Relationship Id="rId1" Type="http://schemas.openxmlformats.org/officeDocument/2006/relationships/hyperlink" Target="#Home!A1"/><Relationship Id="rId6" Type="http://schemas.openxmlformats.org/officeDocument/2006/relationships/image" Target="../media/image4.png"/><Relationship Id="rId11" Type="http://schemas.openxmlformats.org/officeDocument/2006/relationships/hyperlink" Target="#&#3588;&#3636;&#3604;&#3623;&#3636;&#3648;&#3588;&#3619;&#3634;&#3632;&#3627;&#3660;!A1"/><Relationship Id="rId24" Type="http://schemas.openxmlformats.org/officeDocument/2006/relationships/image" Target="../media/image13.png"/><Relationship Id="rId5" Type="http://schemas.openxmlformats.org/officeDocument/2006/relationships/hyperlink" Target="#&#3648;&#3623;&#3621;&#3634;&#3648;&#3619;&#3637;&#3618;&#3609;!A1"/><Relationship Id="rId15" Type="http://schemas.openxmlformats.org/officeDocument/2006/relationships/hyperlink" Target="#&#3588;&#3635;&#3629;&#3608;&#3636;&#3610;&#3634;&#3618;!A1"/><Relationship Id="rId23" Type="http://schemas.openxmlformats.org/officeDocument/2006/relationships/hyperlink" Target="#&#3629;&#3656;&#3634;&#3609;&#3585;&#3656;&#3629;&#3609;&#3607;&#3635;!A1"/><Relationship Id="rId28" Type="http://schemas.openxmlformats.org/officeDocument/2006/relationships/image" Target="../media/image15.png"/><Relationship Id="rId10" Type="http://schemas.openxmlformats.org/officeDocument/2006/relationships/image" Target="../media/image6.png"/><Relationship Id="rId19" Type="http://schemas.openxmlformats.org/officeDocument/2006/relationships/hyperlink" Target="#&#3605;&#3633;&#3623;&#3594;&#3637;&#3657;&#3623;&#3633;&#3604;&#3585;&#3634;&#3619;&#3629;&#3656;&#3634;&#3609;!A1"/><Relationship Id="rId4" Type="http://schemas.openxmlformats.org/officeDocument/2006/relationships/image" Target="../media/image3.png"/><Relationship Id="rId9" Type="http://schemas.openxmlformats.org/officeDocument/2006/relationships/hyperlink" Target="#&#3588;&#3640;&#3603;&#3621;&#3633;&#3585;&#3625;&#3603;&#3632;!A1"/><Relationship Id="rId14" Type="http://schemas.openxmlformats.org/officeDocument/2006/relationships/image" Target="../media/image8.png"/><Relationship Id="rId22" Type="http://schemas.openxmlformats.org/officeDocument/2006/relationships/image" Target="../media/image12.png"/><Relationship Id="rId27" Type="http://schemas.openxmlformats.org/officeDocument/2006/relationships/hyperlink" Target="#&#3648;&#3585;&#3603;&#3601;&#3660;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13" Type="http://schemas.openxmlformats.org/officeDocument/2006/relationships/hyperlink" Target="#aboutme!A1"/><Relationship Id="rId18" Type="http://schemas.openxmlformats.org/officeDocument/2006/relationships/image" Target="../media/image7.png"/><Relationship Id="rId26" Type="http://schemas.openxmlformats.org/officeDocument/2006/relationships/image" Target="../media/image19.jpeg"/><Relationship Id="rId3" Type="http://schemas.openxmlformats.org/officeDocument/2006/relationships/hyperlink" Target="#&#3609;&#3633;&#3585;&#3648;&#3619;&#3637;&#3618;&#3609;!A1"/><Relationship Id="rId21" Type="http://schemas.openxmlformats.org/officeDocument/2006/relationships/hyperlink" Target="#&#3588;&#3635;&#3629;&#3608;&#3636;&#3610;&#3634;&#3618;!A1"/><Relationship Id="rId7" Type="http://schemas.openxmlformats.org/officeDocument/2006/relationships/hyperlink" Target="#&#3588;&#3632;&#3649;&#3609;&#3609;1!A1"/><Relationship Id="rId12" Type="http://schemas.openxmlformats.org/officeDocument/2006/relationships/image" Target="../media/image11.png"/><Relationship Id="rId17" Type="http://schemas.openxmlformats.org/officeDocument/2006/relationships/hyperlink" Target="#&#3588;&#3636;&#3604;&#3623;&#3636;&#3648;&#3588;&#3619;&#3634;&#3632;&#3627;&#3660;!A1"/><Relationship Id="rId25" Type="http://schemas.openxmlformats.org/officeDocument/2006/relationships/image" Target="../media/image18.jpeg"/><Relationship Id="rId2" Type="http://schemas.openxmlformats.org/officeDocument/2006/relationships/image" Target="../media/image2.png"/><Relationship Id="rId16" Type="http://schemas.openxmlformats.org/officeDocument/2006/relationships/image" Target="../media/image10.png"/><Relationship Id="rId20" Type="http://schemas.openxmlformats.org/officeDocument/2006/relationships/image" Target="../media/image8.png"/><Relationship Id="rId29" Type="http://schemas.openxmlformats.org/officeDocument/2006/relationships/hyperlink" Target="#&#3629;&#3656;&#3634;&#3609;&#3585;&#3656;&#3629;&#3609;&#3607;&#3635;!A1"/><Relationship Id="rId1" Type="http://schemas.openxmlformats.org/officeDocument/2006/relationships/hyperlink" Target="#Home!A1"/><Relationship Id="rId6" Type="http://schemas.openxmlformats.org/officeDocument/2006/relationships/image" Target="../media/image4.png"/><Relationship Id="rId11" Type="http://schemas.openxmlformats.org/officeDocument/2006/relationships/hyperlink" Target="#&#3605;&#3633;&#3623;&#3594;&#3637;&#3657;&#3623;&#3633;&#3604;&#3585;&#3634;&#3619;&#3629;&#3656;&#3634;&#3609;!A1"/><Relationship Id="rId24" Type="http://schemas.openxmlformats.org/officeDocument/2006/relationships/image" Target="../media/image17.jpeg"/><Relationship Id="rId5" Type="http://schemas.openxmlformats.org/officeDocument/2006/relationships/hyperlink" Target="#&#3648;&#3623;&#3621;&#3634;&#3648;&#3619;&#3637;&#3618;&#3609;!A1"/><Relationship Id="rId15" Type="http://schemas.openxmlformats.org/officeDocument/2006/relationships/hyperlink" Target="#&#3605;&#3633;&#3623;&#3594;&#3637;&#3657;&#3623;&#3633;&#3604;&#3588;&#3640;&#3603;&#3621;&#3633;&#3585;&#3625;&#3603;&#3632;!A1"/><Relationship Id="rId23" Type="http://schemas.openxmlformats.org/officeDocument/2006/relationships/image" Target="../media/image16.jpeg"/><Relationship Id="rId28" Type="http://schemas.openxmlformats.org/officeDocument/2006/relationships/image" Target="../media/image21.jpeg"/><Relationship Id="rId10" Type="http://schemas.openxmlformats.org/officeDocument/2006/relationships/image" Target="../media/image6.png"/><Relationship Id="rId19" Type="http://schemas.openxmlformats.org/officeDocument/2006/relationships/hyperlink" Target="#&#3605;&#3633;&#3623;&#3594;&#3637;&#3623;&#3633;&#3604;!A1"/><Relationship Id="rId4" Type="http://schemas.openxmlformats.org/officeDocument/2006/relationships/image" Target="../media/image3.png"/><Relationship Id="rId9" Type="http://schemas.openxmlformats.org/officeDocument/2006/relationships/hyperlink" Target="#&#3588;&#3640;&#3603;&#3621;&#3633;&#3585;&#3625;&#3603;&#3632;!A1"/><Relationship Id="rId14" Type="http://schemas.openxmlformats.org/officeDocument/2006/relationships/image" Target="../media/image12.png"/><Relationship Id="rId22" Type="http://schemas.openxmlformats.org/officeDocument/2006/relationships/image" Target="../media/image9.png"/><Relationship Id="rId27" Type="http://schemas.openxmlformats.org/officeDocument/2006/relationships/image" Target="../media/image20.jpeg"/><Relationship Id="rId30" Type="http://schemas.openxmlformats.org/officeDocument/2006/relationships/image" Target="../media/image14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Home!A1"/><Relationship Id="rId7" Type="http://schemas.openxmlformats.org/officeDocument/2006/relationships/hyperlink" Target="#&#3648;&#3623;&#3621;&#3634;&#3648;&#3619;&#3637;&#3618;&#3609;!A1"/><Relationship Id="rId12" Type="http://schemas.openxmlformats.org/officeDocument/2006/relationships/image" Target="../media/image12.png"/><Relationship Id="rId2" Type="http://schemas.openxmlformats.org/officeDocument/2006/relationships/image" Target="../media/image22.png"/><Relationship Id="rId1" Type="http://schemas.openxmlformats.org/officeDocument/2006/relationships/hyperlink" Target="#&#3588;&#3632;&#3649;&#3609;&#3609;2!A1"/><Relationship Id="rId6" Type="http://schemas.openxmlformats.org/officeDocument/2006/relationships/image" Target="../media/image3.png"/><Relationship Id="rId11" Type="http://schemas.openxmlformats.org/officeDocument/2006/relationships/hyperlink" Target="#aboutme!A1"/><Relationship Id="rId5" Type="http://schemas.openxmlformats.org/officeDocument/2006/relationships/hyperlink" Target="#&#3609;&#3633;&#3585;&#3648;&#3619;&#3637;&#3618;&#3609;!A1"/><Relationship Id="rId10" Type="http://schemas.openxmlformats.org/officeDocument/2006/relationships/image" Target="../media/image5.png"/><Relationship Id="rId4" Type="http://schemas.openxmlformats.org/officeDocument/2006/relationships/image" Target="../media/image2.png"/><Relationship Id="rId9" Type="http://schemas.openxmlformats.org/officeDocument/2006/relationships/hyperlink" Target="#&#3588;&#3632;&#3649;&#3609;&#3609;1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13" Type="http://schemas.openxmlformats.org/officeDocument/2006/relationships/hyperlink" Target="#&#3588;&#3635;&#3629;&#3608;&#3636;&#3610;&#3634;&#3618;!A1"/><Relationship Id="rId18" Type="http://schemas.openxmlformats.org/officeDocument/2006/relationships/image" Target="../media/image12.png"/><Relationship Id="rId3" Type="http://schemas.openxmlformats.org/officeDocument/2006/relationships/hyperlink" Target="#&#3588;&#3640;&#3603;&#3621;&#3633;&#3585;&#3625;&#3603;&#3632;!A1"/><Relationship Id="rId21" Type="http://schemas.openxmlformats.org/officeDocument/2006/relationships/hyperlink" Target="#&#3605;&#3633;&#3623;&#3594;&#3637;&#3657;&#3623;&#3633;&#3604;&#3588;&#3640;&#3603;&#3621;&#3633;&#3585;&#3625;&#3603;&#3632;!A1"/><Relationship Id="rId7" Type="http://schemas.openxmlformats.org/officeDocument/2006/relationships/hyperlink" Target="#&#3609;&#3633;&#3585;&#3648;&#3619;&#3637;&#3618;&#3609;!A1"/><Relationship Id="rId12" Type="http://schemas.openxmlformats.org/officeDocument/2006/relationships/image" Target="../media/image5.png"/><Relationship Id="rId17" Type="http://schemas.openxmlformats.org/officeDocument/2006/relationships/hyperlink" Target="#aboutme!A1"/><Relationship Id="rId2" Type="http://schemas.openxmlformats.org/officeDocument/2006/relationships/image" Target="../media/image2.png"/><Relationship Id="rId16" Type="http://schemas.openxmlformats.org/officeDocument/2006/relationships/image" Target="../media/image8.png"/><Relationship Id="rId20" Type="http://schemas.openxmlformats.org/officeDocument/2006/relationships/image" Target="../media/image11.png"/><Relationship Id="rId1" Type="http://schemas.openxmlformats.org/officeDocument/2006/relationships/hyperlink" Target="#Home!A1"/><Relationship Id="rId6" Type="http://schemas.openxmlformats.org/officeDocument/2006/relationships/image" Target="../media/image7.png"/><Relationship Id="rId11" Type="http://schemas.openxmlformats.org/officeDocument/2006/relationships/hyperlink" Target="#&#3588;&#3632;&#3649;&#3609;&#3609;1!A1"/><Relationship Id="rId5" Type="http://schemas.openxmlformats.org/officeDocument/2006/relationships/hyperlink" Target="#&#3588;&#3636;&#3604;&#3623;&#3636;&#3648;&#3588;&#3619;&#3634;&#3632;&#3627;&#3660;!A1"/><Relationship Id="rId15" Type="http://schemas.openxmlformats.org/officeDocument/2006/relationships/hyperlink" Target="#&#3605;&#3633;&#3623;&#3594;&#3637;&#3623;&#3633;&#3604;!A1"/><Relationship Id="rId10" Type="http://schemas.openxmlformats.org/officeDocument/2006/relationships/image" Target="../media/image4.png"/><Relationship Id="rId19" Type="http://schemas.openxmlformats.org/officeDocument/2006/relationships/hyperlink" Target="#&#3605;&#3633;&#3623;&#3594;&#3637;&#3657;&#3623;&#3633;&#3604;&#3585;&#3634;&#3619;&#3629;&#3656;&#3634;&#3609;!A1"/><Relationship Id="rId4" Type="http://schemas.openxmlformats.org/officeDocument/2006/relationships/image" Target="../media/image6.png"/><Relationship Id="rId9" Type="http://schemas.openxmlformats.org/officeDocument/2006/relationships/hyperlink" Target="#&#3648;&#3623;&#3621;&#3634;&#3648;&#3619;&#3637;&#3618;&#3609;!A1"/><Relationship Id="rId14" Type="http://schemas.openxmlformats.org/officeDocument/2006/relationships/image" Target="../media/image9.png"/><Relationship Id="rId22" Type="http://schemas.openxmlformats.org/officeDocument/2006/relationships/image" Target="../media/image10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13" Type="http://schemas.openxmlformats.org/officeDocument/2006/relationships/hyperlink" Target="#&#3605;&#3633;&#3623;&#3594;&#3637;&#3623;&#3633;&#3604;!A1"/><Relationship Id="rId18" Type="http://schemas.openxmlformats.org/officeDocument/2006/relationships/image" Target="../media/image10.png"/><Relationship Id="rId3" Type="http://schemas.openxmlformats.org/officeDocument/2006/relationships/hyperlink" Target="#&#3609;&#3633;&#3585;&#3648;&#3619;&#3637;&#3618;&#3609;!A1"/><Relationship Id="rId21" Type="http://schemas.openxmlformats.org/officeDocument/2006/relationships/hyperlink" Target="#aboutme!A1"/><Relationship Id="rId7" Type="http://schemas.openxmlformats.org/officeDocument/2006/relationships/hyperlink" Target="#&#3588;&#3632;&#3649;&#3609;&#3609;1!A1"/><Relationship Id="rId12" Type="http://schemas.openxmlformats.org/officeDocument/2006/relationships/image" Target="../media/image7.png"/><Relationship Id="rId17" Type="http://schemas.openxmlformats.org/officeDocument/2006/relationships/hyperlink" Target="#&#3605;&#3633;&#3623;&#3594;&#3637;&#3657;&#3623;&#3633;&#3604;&#3588;&#3640;&#3603;&#3621;&#3633;&#3585;&#3625;&#3603;&#3632;!A1"/><Relationship Id="rId2" Type="http://schemas.openxmlformats.org/officeDocument/2006/relationships/image" Target="../media/image2.png"/><Relationship Id="rId16" Type="http://schemas.openxmlformats.org/officeDocument/2006/relationships/image" Target="../media/image9.png"/><Relationship Id="rId20" Type="http://schemas.openxmlformats.org/officeDocument/2006/relationships/image" Target="../media/image11.png"/><Relationship Id="rId1" Type="http://schemas.openxmlformats.org/officeDocument/2006/relationships/hyperlink" Target="#Home!A1"/><Relationship Id="rId6" Type="http://schemas.openxmlformats.org/officeDocument/2006/relationships/image" Target="../media/image4.png"/><Relationship Id="rId11" Type="http://schemas.openxmlformats.org/officeDocument/2006/relationships/hyperlink" Target="#&#3588;&#3636;&#3604;&#3623;&#3636;&#3648;&#3588;&#3619;&#3634;&#3632;&#3627;&#3660;!A1"/><Relationship Id="rId5" Type="http://schemas.openxmlformats.org/officeDocument/2006/relationships/hyperlink" Target="#&#3648;&#3623;&#3621;&#3634;&#3648;&#3619;&#3637;&#3618;&#3609;!A1"/><Relationship Id="rId15" Type="http://schemas.openxmlformats.org/officeDocument/2006/relationships/hyperlink" Target="#&#3588;&#3635;&#3629;&#3608;&#3636;&#3610;&#3634;&#3618;!A1"/><Relationship Id="rId23" Type="http://schemas.openxmlformats.org/officeDocument/2006/relationships/image" Target="../media/image23.png"/><Relationship Id="rId10" Type="http://schemas.openxmlformats.org/officeDocument/2006/relationships/image" Target="../media/image6.png"/><Relationship Id="rId19" Type="http://schemas.openxmlformats.org/officeDocument/2006/relationships/hyperlink" Target="#&#3605;&#3633;&#3623;&#3594;&#3637;&#3657;&#3623;&#3633;&#3604;&#3585;&#3634;&#3619;&#3629;&#3656;&#3634;&#3609;!A1"/><Relationship Id="rId4" Type="http://schemas.openxmlformats.org/officeDocument/2006/relationships/image" Target="../media/image3.png"/><Relationship Id="rId9" Type="http://schemas.openxmlformats.org/officeDocument/2006/relationships/hyperlink" Target="#&#3588;&#3640;&#3603;&#3621;&#3633;&#3585;&#3625;&#3603;&#3632;!A1"/><Relationship Id="rId14" Type="http://schemas.openxmlformats.org/officeDocument/2006/relationships/image" Target="../media/image8.png"/><Relationship Id="rId22" Type="http://schemas.openxmlformats.org/officeDocument/2006/relationships/image" Target="../media/image12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13" Type="http://schemas.openxmlformats.org/officeDocument/2006/relationships/hyperlink" Target="#&#3588;&#3635;&#3629;&#3608;&#3636;&#3610;&#3634;&#3618;!A1"/><Relationship Id="rId18" Type="http://schemas.openxmlformats.org/officeDocument/2006/relationships/image" Target="../media/image11.png"/><Relationship Id="rId3" Type="http://schemas.openxmlformats.org/officeDocument/2006/relationships/hyperlink" Target="#&#3609;&#3633;&#3585;&#3648;&#3619;&#3637;&#3618;&#3609;!A1"/><Relationship Id="rId7" Type="http://schemas.openxmlformats.org/officeDocument/2006/relationships/hyperlink" Target="#&#3588;&#3640;&#3603;&#3621;&#3633;&#3585;&#3625;&#3603;&#3632;!A1"/><Relationship Id="rId12" Type="http://schemas.openxmlformats.org/officeDocument/2006/relationships/image" Target="../media/image8.png"/><Relationship Id="rId17" Type="http://schemas.openxmlformats.org/officeDocument/2006/relationships/hyperlink" Target="#&#3605;&#3633;&#3623;&#3594;&#3637;&#3657;&#3623;&#3633;&#3604;&#3585;&#3634;&#3619;&#3629;&#3656;&#3634;&#3609;!A1"/><Relationship Id="rId2" Type="http://schemas.openxmlformats.org/officeDocument/2006/relationships/image" Target="../media/image2.png"/><Relationship Id="rId16" Type="http://schemas.openxmlformats.org/officeDocument/2006/relationships/image" Target="../media/image10.png"/><Relationship Id="rId20" Type="http://schemas.openxmlformats.org/officeDocument/2006/relationships/image" Target="../media/image12.png"/><Relationship Id="rId1" Type="http://schemas.openxmlformats.org/officeDocument/2006/relationships/hyperlink" Target="#Home!A1"/><Relationship Id="rId6" Type="http://schemas.openxmlformats.org/officeDocument/2006/relationships/image" Target="../media/image5.png"/><Relationship Id="rId11" Type="http://schemas.openxmlformats.org/officeDocument/2006/relationships/hyperlink" Target="#&#3605;&#3633;&#3623;&#3594;&#3637;&#3623;&#3633;&#3604;!A1"/><Relationship Id="rId5" Type="http://schemas.openxmlformats.org/officeDocument/2006/relationships/hyperlink" Target="#&#3588;&#3632;&#3649;&#3609;&#3609;1!A1"/><Relationship Id="rId15" Type="http://schemas.openxmlformats.org/officeDocument/2006/relationships/hyperlink" Target="#&#3605;&#3633;&#3623;&#3594;&#3637;&#3657;&#3623;&#3633;&#3604;&#3588;&#3640;&#3603;&#3621;&#3633;&#3585;&#3625;&#3603;&#3632;!A1"/><Relationship Id="rId10" Type="http://schemas.openxmlformats.org/officeDocument/2006/relationships/image" Target="../media/image7.png"/><Relationship Id="rId19" Type="http://schemas.openxmlformats.org/officeDocument/2006/relationships/hyperlink" Target="#aboutme!A1"/><Relationship Id="rId4" Type="http://schemas.openxmlformats.org/officeDocument/2006/relationships/image" Target="../media/image3.png"/><Relationship Id="rId9" Type="http://schemas.openxmlformats.org/officeDocument/2006/relationships/hyperlink" Target="#&#3588;&#3636;&#3604;&#3623;&#3636;&#3648;&#3588;&#3619;&#3634;&#3632;&#3627;&#3660;!A1"/><Relationship Id="rId14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13" Type="http://schemas.openxmlformats.org/officeDocument/2006/relationships/hyperlink" Target="#aboutme!A1"/><Relationship Id="rId3" Type="http://schemas.openxmlformats.org/officeDocument/2006/relationships/hyperlink" Target="#&#3609;&#3633;&#3585;&#3648;&#3619;&#3637;&#3618;&#3609;!A1"/><Relationship Id="rId7" Type="http://schemas.openxmlformats.org/officeDocument/2006/relationships/hyperlink" Target="#&#3588;&#3640;&#3603;&#3621;&#3633;&#3585;&#3625;&#3603;&#3632;!A1"/><Relationship Id="rId12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hyperlink" Target="#Home!A1"/><Relationship Id="rId6" Type="http://schemas.openxmlformats.org/officeDocument/2006/relationships/image" Target="../media/image4.png"/><Relationship Id="rId11" Type="http://schemas.openxmlformats.org/officeDocument/2006/relationships/hyperlink" Target="#&#3588;&#3635;&#3629;&#3608;&#3636;&#3610;&#3634;&#3618;!A1"/><Relationship Id="rId5" Type="http://schemas.openxmlformats.org/officeDocument/2006/relationships/hyperlink" Target="#&#3648;&#3623;&#3621;&#3634;&#3648;&#3619;&#3637;&#3618;&#3609;!A1"/><Relationship Id="rId10" Type="http://schemas.openxmlformats.org/officeDocument/2006/relationships/image" Target="../media/image7.png"/><Relationship Id="rId4" Type="http://schemas.openxmlformats.org/officeDocument/2006/relationships/image" Target="../media/image3.png"/><Relationship Id="rId9" Type="http://schemas.openxmlformats.org/officeDocument/2006/relationships/hyperlink" Target="#&#3588;&#3636;&#3604;&#3623;&#3636;&#3648;&#3588;&#3619;&#3634;&#3632;&#3627;&#3660;!A1"/><Relationship Id="rId14" Type="http://schemas.openxmlformats.org/officeDocument/2006/relationships/image" Target="../media/image12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13" Type="http://schemas.openxmlformats.org/officeDocument/2006/relationships/hyperlink" Target="#&#3605;&#3633;&#3623;&#3594;&#3637;&#3657;&#3623;&#3633;&#3604;&#3585;&#3634;&#3619;&#3629;&#3656;&#3634;&#3609;!A1"/><Relationship Id="rId3" Type="http://schemas.openxmlformats.org/officeDocument/2006/relationships/hyperlink" Target="#&#3609;&#3633;&#3585;&#3648;&#3619;&#3637;&#3618;&#3609;!A1"/><Relationship Id="rId7" Type="http://schemas.openxmlformats.org/officeDocument/2006/relationships/hyperlink" Target="#&#3588;&#3632;&#3649;&#3609;&#3609;1!A1"/><Relationship Id="rId12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hyperlink" Target="#Home!A1"/><Relationship Id="rId6" Type="http://schemas.openxmlformats.org/officeDocument/2006/relationships/image" Target="../media/image4.png"/><Relationship Id="rId11" Type="http://schemas.openxmlformats.org/officeDocument/2006/relationships/hyperlink" Target="#&#3605;&#3633;&#3623;&#3594;&#3637;&#3657;&#3623;&#3633;&#3604;&#3588;&#3640;&#3603;&#3621;&#3633;&#3585;&#3625;&#3603;&#3632;!A1"/><Relationship Id="rId5" Type="http://schemas.openxmlformats.org/officeDocument/2006/relationships/hyperlink" Target="#&#3648;&#3623;&#3621;&#3634;&#3648;&#3619;&#3637;&#3618;&#3609;!A1"/><Relationship Id="rId10" Type="http://schemas.openxmlformats.org/officeDocument/2006/relationships/image" Target="../media/image7.png"/><Relationship Id="rId4" Type="http://schemas.openxmlformats.org/officeDocument/2006/relationships/image" Target="../media/image3.png"/><Relationship Id="rId9" Type="http://schemas.openxmlformats.org/officeDocument/2006/relationships/hyperlink" Target="#&#3588;&#3636;&#3604;&#3623;&#3636;&#3648;&#3588;&#3619;&#3634;&#3632;&#3627;&#3660;!A1"/><Relationship Id="rId14" Type="http://schemas.openxmlformats.org/officeDocument/2006/relationships/image" Target="../media/image1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13" Type="http://schemas.openxmlformats.org/officeDocument/2006/relationships/hyperlink" Target="#&#3605;&#3633;&#3623;&#3594;&#3637;&#3657;&#3623;&#3633;&#3604;&#3585;&#3634;&#3619;&#3629;&#3656;&#3634;&#3609;!A1"/><Relationship Id="rId3" Type="http://schemas.openxmlformats.org/officeDocument/2006/relationships/hyperlink" Target="#&#3609;&#3633;&#3585;&#3648;&#3619;&#3637;&#3618;&#3609;!A1"/><Relationship Id="rId7" Type="http://schemas.openxmlformats.org/officeDocument/2006/relationships/hyperlink" Target="#&#3588;&#3632;&#3649;&#3609;&#3609;1!A1"/><Relationship Id="rId12" Type="http://schemas.openxmlformats.org/officeDocument/2006/relationships/image" Target="../media/image10.png"/><Relationship Id="rId2" Type="http://schemas.openxmlformats.org/officeDocument/2006/relationships/image" Target="../media/image2.png"/><Relationship Id="rId16" Type="http://schemas.openxmlformats.org/officeDocument/2006/relationships/image" Target="../media/image6.png"/><Relationship Id="rId1" Type="http://schemas.openxmlformats.org/officeDocument/2006/relationships/hyperlink" Target="#Home!A1"/><Relationship Id="rId6" Type="http://schemas.openxmlformats.org/officeDocument/2006/relationships/image" Target="../media/image4.png"/><Relationship Id="rId11" Type="http://schemas.openxmlformats.org/officeDocument/2006/relationships/hyperlink" Target="#&#3605;&#3633;&#3623;&#3594;&#3637;&#3657;&#3623;&#3633;&#3604;&#3588;&#3640;&#3603;&#3621;&#3633;&#3585;&#3625;&#3603;&#3632;!A1"/><Relationship Id="rId5" Type="http://schemas.openxmlformats.org/officeDocument/2006/relationships/hyperlink" Target="#&#3648;&#3623;&#3621;&#3634;&#3648;&#3619;&#3637;&#3618;&#3609;!A1"/><Relationship Id="rId15" Type="http://schemas.openxmlformats.org/officeDocument/2006/relationships/hyperlink" Target="#&#3588;&#3640;&#3603;&#3621;&#3633;&#3585;&#3625;&#3603;&#3632;!A1"/><Relationship Id="rId10" Type="http://schemas.openxmlformats.org/officeDocument/2006/relationships/image" Target="../media/image7.png"/><Relationship Id="rId4" Type="http://schemas.openxmlformats.org/officeDocument/2006/relationships/image" Target="../media/image3.png"/><Relationship Id="rId9" Type="http://schemas.openxmlformats.org/officeDocument/2006/relationships/hyperlink" Target="#&#3588;&#3636;&#3604;&#3623;&#3636;&#3648;&#3588;&#3619;&#3634;&#3632;&#3627;&#3660;!A1"/><Relationship Id="rId14" Type="http://schemas.openxmlformats.org/officeDocument/2006/relationships/image" Target="../media/image1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3609;&#3633;&#3585;&#3648;&#3619;&#3637;&#3618;&#3609;!A1"/><Relationship Id="rId7" Type="http://schemas.openxmlformats.org/officeDocument/2006/relationships/hyperlink" Target="#&#3588;&#3632;&#3649;&#3609;&#3609;1!A1"/><Relationship Id="rId12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Home!A1"/><Relationship Id="rId6" Type="http://schemas.openxmlformats.org/officeDocument/2006/relationships/image" Target="../media/image4.png"/><Relationship Id="rId11" Type="http://schemas.openxmlformats.org/officeDocument/2006/relationships/hyperlink" Target="#&#3605;&#3633;&#3623;&#3594;&#3637;&#3657;&#3623;&#3633;&#3604;&#3585;&#3634;&#3619;&#3629;&#3656;&#3634;&#3609;!A1"/><Relationship Id="rId5" Type="http://schemas.openxmlformats.org/officeDocument/2006/relationships/hyperlink" Target="#&#3648;&#3623;&#3621;&#3634;&#3648;&#3619;&#3637;&#3618;&#3609;!A1"/><Relationship Id="rId10" Type="http://schemas.openxmlformats.org/officeDocument/2006/relationships/image" Target="../media/image6.png"/><Relationship Id="rId4" Type="http://schemas.openxmlformats.org/officeDocument/2006/relationships/image" Target="../media/image3.png"/><Relationship Id="rId9" Type="http://schemas.openxmlformats.org/officeDocument/2006/relationships/hyperlink" Target="#&#3588;&#3640;&#3603;&#3621;&#3633;&#3585;&#3625;&#3603;&#3632;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13" Type="http://schemas.openxmlformats.org/officeDocument/2006/relationships/hyperlink" Target="#&#3588;&#3636;&#3604;&#3623;&#3636;&#3648;&#3588;&#3619;&#3634;&#3632;&#3627;&#3660;!A1"/><Relationship Id="rId3" Type="http://schemas.openxmlformats.org/officeDocument/2006/relationships/hyperlink" Target="#&#3609;&#3633;&#3585;&#3648;&#3619;&#3637;&#3618;&#3609;!A1"/><Relationship Id="rId7" Type="http://schemas.openxmlformats.org/officeDocument/2006/relationships/hyperlink" Target="#&#3588;&#3632;&#3649;&#3609;&#3609;1!A1"/><Relationship Id="rId12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Home!A1"/><Relationship Id="rId6" Type="http://schemas.openxmlformats.org/officeDocument/2006/relationships/image" Target="../media/image4.png"/><Relationship Id="rId11" Type="http://schemas.openxmlformats.org/officeDocument/2006/relationships/hyperlink" Target="#&#3605;&#3633;&#3623;&#3594;&#3637;&#3657;&#3623;&#3633;&#3604;&#3585;&#3634;&#3619;&#3629;&#3656;&#3634;&#3609;!A1"/><Relationship Id="rId5" Type="http://schemas.openxmlformats.org/officeDocument/2006/relationships/hyperlink" Target="#&#3648;&#3623;&#3621;&#3634;&#3648;&#3619;&#3637;&#3618;&#3609;!A1"/><Relationship Id="rId10" Type="http://schemas.openxmlformats.org/officeDocument/2006/relationships/image" Target="../media/image6.png"/><Relationship Id="rId4" Type="http://schemas.openxmlformats.org/officeDocument/2006/relationships/image" Target="../media/image3.png"/><Relationship Id="rId9" Type="http://schemas.openxmlformats.org/officeDocument/2006/relationships/hyperlink" Target="#&#3588;&#3640;&#3603;&#3621;&#3633;&#3585;&#3625;&#3603;&#3632;!A1"/><Relationship Id="rId14" Type="http://schemas.openxmlformats.org/officeDocument/2006/relationships/image" Target="../media/image7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13" Type="http://schemas.openxmlformats.org/officeDocument/2006/relationships/hyperlink" Target="#&#3588;&#3636;&#3604;&#3623;&#3636;&#3648;&#3588;&#3619;&#3634;&#3632;&#3627;&#3660;!A1"/><Relationship Id="rId18" Type="http://schemas.openxmlformats.org/officeDocument/2006/relationships/image" Target="../media/image9.png"/><Relationship Id="rId3" Type="http://schemas.openxmlformats.org/officeDocument/2006/relationships/hyperlink" Target="#&#3609;&#3633;&#3585;&#3648;&#3619;&#3637;&#3618;&#3609;!A1"/><Relationship Id="rId21" Type="http://schemas.openxmlformats.org/officeDocument/2006/relationships/hyperlink" Target="#aboutme!A1"/><Relationship Id="rId7" Type="http://schemas.openxmlformats.org/officeDocument/2006/relationships/hyperlink" Target="#&#3588;&#3632;&#3649;&#3609;&#3609;1!A1"/><Relationship Id="rId12" Type="http://schemas.openxmlformats.org/officeDocument/2006/relationships/image" Target="../media/image11.png"/><Relationship Id="rId17" Type="http://schemas.openxmlformats.org/officeDocument/2006/relationships/hyperlink" Target="#&#3588;&#3635;&#3629;&#3608;&#3636;&#3610;&#3634;&#3618;!A1"/><Relationship Id="rId2" Type="http://schemas.openxmlformats.org/officeDocument/2006/relationships/image" Target="../media/image2.png"/><Relationship Id="rId16" Type="http://schemas.openxmlformats.org/officeDocument/2006/relationships/image" Target="../media/image8.png"/><Relationship Id="rId20" Type="http://schemas.openxmlformats.org/officeDocument/2006/relationships/image" Target="../media/image10.png"/><Relationship Id="rId1" Type="http://schemas.openxmlformats.org/officeDocument/2006/relationships/hyperlink" Target="#Home!A1"/><Relationship Id="rId6" Type="http://schemas.openxmlformats.org/officeDocument/2006/relationships/image" Target="../media/image4.png"/><Relationship Id="rId11" Type="http://schemas.openxmlformats.org/officeDocument/2006/relationships/hyperlink" Target="#&#3605;&#3633;&#3623;&#3594;&#3637;&#3657;&#3623;&#3633;&#3604;&#3585;&#3634;&#3619;&#3629;&#3656;&#3634;&#3609;!A1"/><Relationship Id="rId5" Type="http://schemas.openxmlformats.org/officeDocument/2006/relationships/hyperlink" Target="#&#3648;&#3623;&#3621;&#3634;&#3648;&#3619;&#3637;&#3618;&#3609;!A1"/><Relationship Id="rId15" Type="http://schemas.openxmlformats.org/officeDocument/2006/relationships/hyperlink" Target="#&#3605;&#3633;&#3623;&#3594;&#3637;&#3623;&#3633;&#3604;!A1"/><Relationship Id="rId10" Type="http://schemas.openxmlformats.org/officeDocument/2006/relationships/image" Target="../media/image6.png"/><Relationship Id="rId19" Type="http://schemas.openxmlformats.org/officeDocument/2006/relationships/hyperlink" Target="#&#3605;&#3633;&#3623;&#3594;&#3637;&#3657;&#3623;&#3633;&#3604;&#3588;&#3640;&#3603;&#3621;&#3633;&#3585;&#3625;&#3603;&#3632;!A1"/><Relationship Id="rId4" Type="http://schemas.openxmlformats.org/officeDocument/2006/relationships/image" Target="../media/image3.png"/><Relationship Id="rId9" Type="http://schemas.openxmlformats.org/officeDocument/2006/relationships/hyperlink" Target="#&#3588;&#3640;&#3603;&#3621;&#3633;&#3585;&#3625;&#3603;&#3632;!A1"/><Relationship Id="rId14" Type="http://schemas.openxmlformats.org/officeDocument/2006/relationships/image" Target="../media/image7.png"/><Relationship Id="rId22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13" Type="http://schemas.openxmlformats.org/officeDocument/2006/relationships/hyperlink" Target="#&#3588;&#3636;&#3604;&#3623;&#3636;&#3648;&#3588;&#3619;&#3634;&#3632;&#3627;&#3660;!A1"/><Relationship Id="rId18" Type="http://schemas.openxmlformats.org/officeDocument/2006/relationships/image" Target="../media/image9.png"/><Relationship Id="rId3" Type="http://schemas.openxmlformats.org/officeDocument/2006/relationships/hyperlink" Target="#&#3609;&#3633;&#3585;&#3648;&#3619;&#3637;&#3618;&#3609;!A1"/><Relationship Id="rId21" Type="http://schemas.openxmlformats.org/officeDocument/2006/relationships/hyperlink" Target="#&#3605;&#3633;&#3623;&#3594;&#3637;&#3657;&#3623;&#3633;&#3604;&#3588;&#3640;&#3603;&#3621;&#3633;&#3585;&#3625;&#3603;&#3632;!A1"/><Relationship Id="rId7" Type="http://schemas.openxmlformats.org/officeDocument/2006/relationships/hyperlink" Target="#&#3588;&#3632;&#3649;&#3609;&#3609;1!A1"/><Relationship Id="rId12" Type="http://schemas.openxmlformats.org/officeDocument/2006/relationships/image" Target="../media/image12.png"/><Relationship Id="rId17" Type="http://schemas.openxmlformats.org/officeDocument/2006/relationships/hyperlink" Target="#&#3588;&#3635;&#3629;&#3608;&#3636;&#3610;&#3634;&#3618;!A1"/><Relationship Id="rId2" Type="http://schemas.openxmlformats.org/officeDocument/2006/relationships/image" Target="../media/image2.png"/><Relationship Id="rId16" Type="http://schemas.openxmlformats.org/officeDocument/2006/relationships/image" Target="../media/image8.png"/><Relationship Id="rId20" Type="http://schemas.openxmlformats.org/officeDocument/2006/relationships/image" Target="../media/image11.png"/><Relationship Id="rId1" Type="http://schemas.openxmlformats.org/officeDocument/2006/relationships/hyperlink" Target="#Home!A1"/><Relationship Id="rId6" Type="http://schemas.openxmlformats.org/officeDocument/2006/relationships/image" Target="../media/image4.png"/><Relationship Id="rId11" Type="http://schemas.openxmlformats.org/officeDocument/2006/relationships/hyperlink" Target="#aboutme!A1"/><Relationship Id="rId24" Type="http://schemas.openxmlformats.org/officeDocument/2006/relationships/image" Target="../media/image14.png"/><Relationship Id="rId5" Type="http://schemas.openxmlformats.org/officeDocument/2006/relationships/hyperlink" Target="#&#3648;&#3623;&#3621;&#3634;&#3648;&#3619;&#3637;&#3618;&#3609;!A1"/><Relationship Id="rId15" Type="http://schemas.openxmlformats.org/officeDocument/2006/relationships/hyperlink" Target="#&#3605;&#3633;&#3623;&#3594;&#3637;&#3623;&#3633;&#3604;!A1"/><Relationship Id="rId23" Type="http://schemas.openxmlformats.org/officeDocument/2006/relationships/hyperlink" Target="#&#3629;&#3656;&#3634;&#3609;&#3585;&#3656;&#3629;&#3609;&#3607;&#3635;!A1"/><Relationship Id="rId10" Type="http://schemas.openxmlformats.org/officeDocument/2006/relationships/image" Target="../media/image6.png"/><Relationship Id="rId19" Type="http://schemas.openxmlformats.org/officeDocument/2006/relationships/hyperlink" Target="#&#3605;&#3633;&#3623;&#3594;&#3637;&#3657;&#3623;&#3633;&#3604;&#3585;&#3634;&#3619;&#3629;&#3656;&#3634;&#3609;!A1"/><Relationship Id="rId4" Type="http://schemas.openxmlformats.org/officeDocument/2006/relationships/image" Target="../media/image3.png"/><Relationship Id="rId9" Type="http://schemas.openxmlformats.org/officeDocument/2006/relationships/hyperlink" Target="#&#3588;&#3640;&#3603;&#3621;&#3633;&#3585;&#3625;&#3603;&#3632;!A1"/><Relationship Id="rId14" Type="http://schemas.openxmlformats.org/officeDocument/2006/relationships/image" Target="../media/image7.png"/><Relationship Id="rId22" Type="http://schemas.openxmlformats.org/officeDocument/2006/relationships/image" Target="../media/image10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13" Type="http://schemas.openxmlformats.org/officeDocument/2006/relationships/hyperlink" Target="#aboutme!A1"/><Relationship Id="rId18" Type="http://schemas.openxmlformats.org/officeDocument/2006/relationships/image" Target="../media/image9.png"/><Relationship Id="rId3" Type="http://schemas.openxmlformats.org/officeDocument/2006/relationships/hyperlink" Target="#&#3609;&#3633;&#3585;&#3648;&#3619;&#3637;&#3618;&#3609;!A1"/><Relationship Id="rId21" Type="http://schemas.openxmlformats.org/officeDocument/2006/relationships/hyperlink" Target="#&#3588;&#3636;&#3604;&#3623;&#3636;&#3648;&#3588;&#3619;&#3634;&#3632;&#3627;&#3660;!A1"/><Relationship Id="rId7" Type="http://schemas.openxmlformats.org/officeDocument/2006/relationships/hyperlink" Target="#&#3588;&#3632;&#3649;&#3609;&#3609;1!A1"/><Relationship Id="rId12" Type="http://schemas.openxmlformats.org/officeDocument/2006/relationships/image" Target="../media/image11.png"/><Relationship Id="rId17" Type="http://schemas.openxmlformats.org/officeDocument/2006/relationships/hyperlink" Target="#&#3588;&#3635;&#3629;&#3608;&#3636;&#3610;&#3634;&#3618;!A1"/><Relationship Id="rId2" Type="http://schemas.openxmlformats.org/officeDocument/2006/relationships/image" Target="../media/image2.png"/><Relationship Id="rId16" Type="http://schemas.openxmlformats.org/officeDocument/2006/relationships/image" Target="../media/image8.png"/><Relationship Id="rId20" Type="http://schemas.openxmlformats.org/officeDocument/2006/relationships/image" Target="../media/image10.png"/><Relationship Id="rId1" Type="http://schemas.openxmlformats.org/officeDocument/2006/relationships/hyperlink" Target="#Home!A1"/><Relationship Id="rId6" Type="http://schemas.openxmlformats.org/officeDocument/2006/relationships/image" Target="../media/image4.png"/><Relationship Id="rId11" Type="http://schemas.openxmlformats.org/officeDocument/2006/relationships/hyperlink" Target="#&#3605;&#3633;&#3623;&#3594;&#3637;&#3657;&#3623;&#3633;&#3604;&#3585;&#3634;&#3619;&#3629;&#3656;&#3634;&#3609;!A1"/><Relationship Id="rId5" Type="http://schemas.openxmlformats.org/officeDocument/2006/relationships/hyperlink" Target="#&#3648;&#3623;&#3621;&#3634;&#3648;&#3619;&#3637;&#3618;&#3609;!A1"/><Relationship Id="rId15" Type="http://schemas.openxmlformats.org/officeDocument/2006/relationships/hyperlink" Target="#&#3605;&#3633;&#3623;&#3594;&#3637;&#3623;&#3633;&#3604;!A1"/><Relationship Id="rId10" Type="http://schemas.openxmlformats.org/officeDocument/2006/relationships/image" Target="../media/image6.png"/><Relationship Id="rId19" Type="http://schemas.openxmlformats.org/officeDocument/2006/relationships/hyperlink" Target="#&#3605;&#3633;&#3623;&#3594;&#3637;&#3657;&#3623;&#3633;&#3604;&#3588;&#3640;&#3603;&#3621;&#3633;&#3585;&#3625;&#3603;&#3632;!A1"/><Relationship Id="rId4" Type="http://schemas.openxmlformats.org/officeDocument/2006/relationships/image" Target="../media/image3.png"/><Relationship Id="rId9" Type="http://schemas.openxmlformats.org/officeDocument/2006/relationships/hyperlink" Target="#&#3588;&#3640;&#3603;&#3621;&#3633;&#3585;&#3625;&#3603;&#3632;!A1"/><Relationship Id="rId14" Type="http://schemas.openxmlformats.org/officeDocument/2006/relationships/image" Target="../media/image12.png"/><Relationship Id="rId22" Type="http://schemas.openxmlformats.org/officeDocument/2006/relationships/image" Target="../media/image7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13" Type="http://schemas.openxmlformats.org/officeDocument/2006/relationships/hyperlink" Target="#&#3588;&#3636;&#3604;&#3623;&#3636;&#3648;&#3588;&#3619;&#3634;&#3632;&#3627;&#3660;!A1"/><Relationship Id="rId18" Type="http://schemas.openxmlformats.org/officeDocument/2006/relationships/image" Target="../media/image9.png"/><Relationship Id="rId3" Type="http://schemas.openxmlformats.org/officeDocument/2006/relationships/hyperlink" Target="#&#3609;&#3633;&#3585;&#3648;&#3619;&#3637;&#3618;&#3609;!A1"/><Relationship Id="rId21" Type="http://schemas.openxmlformats.org/officeDocument/2006/relationships/hyperlink" Target="#&#3605;&#3633;&#3623;&#3594;&#3637;&#3657;&#3623;&#3633;&#3604;&#3588;&#3640;&#3603;&#3621;&#3633;&#3585;&#3625;&#3603;&#3632;!A1"/><Relationship Id="rId7" Type="http://schemas.openxmlformats.org/officeDocument/2006/relationships/hyperlink" Target="#&#3588;&#3632;&#3649;&#3609;&#3609;1!A1"/><Relationship Id="rId12" Type="http://schemas.openxmlformats.org/officeDocument/2006/relationships/image" Target="../media/image12.png"/><Relationship Id="rId17" Type="http://schemas.openxmlformats.org/officeDocument/2006/relationships/hyperlink" Target="#&#3588;&#3635;&#3629;&#3608;&#3636;&#3610;&#3634;&#3618;!A1"/><Relationship Id="rId2" Type="http://schemas.openxmlformats.org/officeDocument/2006/relationships/image" Target="../media/image2.png"/><Relationship Id="rId16" Type="http://schemas.openxmlformats.org/officeDocument/2006/relationships/image" Target="../media/image8.png"/><Relationship Id="rId20" Type="http://schemas.openxmlformats.org/officeDocument/2006/relationships/image" Target="../media/image11.png"/><Relationship Id="rId1" Type="http://schemas.openxmlformats.org/officeDocument/2006/relationships/hyperlink" Target="#Home!A1"/><Relationship Id="rId6" Type="http://schemas.openxmlformats.org/officeDocument/2006/relationships/image" Target="../media/image4.png"/><Relationship Id="rId11" Type="http://schemas.openxmlformats.org/officeDocument/2006/relationships/hyperlink" Target="#aboutme!A1"/><Relationship Id="rId5" Type="http://schemas.openxmlformats.org/officeDocument/2006/relationships/hyperlink" Target="#&#3648;&#3623;&#3621;&#3634;&#3648;&#3619;&#3637;&#3618;&#3609;!A1"/><Relationship Id="rId15" Type="http://schemas.openxmlformats.org/officeDocument/2006/relationships/hyperlink" Target="#&#3605;&#3633;&#3623;&#3594;&#3637;&#3623;&#3633;&#3604;!A1"/><Relationship Id="rId10" Type="http://schemas.openxmlformats.org/officeDocument/2006/relationships/image" Target="../media/image6.png"/><Relationship Id="rId19" Type="http://schemas.openxmlformats.org/officeDocument/2006/relationships/hyperlink" Target="#&#3605;&#3633;&#3623;&#3594;&#3637;&#3657;&#3623;&#3633;&#3604;&#3585;&#3634;&#3619;&#3629;&#3656;&#3634;&#3609;!A1"/><Relationship Id="rId4" Type="http://schemas.openxmlformats.org/officeDocument/2006/relationships/image" Target="../media/image3.png"/><Relationship Id="rId9" Type="http://schemas.openxmlformats.org/officeDocument/2006/relationships/hyperlink" Target="#&#3588;&#3640;&#3603;&#3621;&#3633;&#3585;&#3625;&#3603;&#3632;!A1"/><Relationship Id="rId14" Type="http://schemas.openxmlformats.org/officeDocument/2006/relationships/image" Target="../media/image7.png"/><Relationship Id="rId22" Type="http://schemas.openxmlformats.org/officeDocument/2006/relationships/image" Target="../media/image10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&#3649;&#3612;&#3609;&#3616;&#3641;&#3617;&#3636;!A1"/><Relationship Id="rId2" Type="http://schemas.openxmlformats.org/officeDocument/2006/relationships/hyperlink" Target="#&#3619;&#3634;&#3618;&#3591;&#3634;&#3609;1!A1"/><Relationship Id="rId1" Type="http://schemas.openxmlformats.org/officeDocument/2006/relationships/hyperlink" Target="#&#3610;&#3633;&#3609;&#3607;&#3638;&#3585;&#3586;&#3657;&#3629;&#3588;&#3623;&#3634;&#3617;!A1"/><Relationship Id="rId6" Type="http://schemas.openxmlformats.org/officeDocument/2006/relationships/image" Target="../media/image2.png"/><Relationship Id="rId5" Type="http://schemas.openxmlformats.org/officeDocument/2006/relationships/hyperlink" Target="#Home!A1"/><Relationship Id="rId4" Type="http://schemas.openxmlformats.org/officeDocument/2006/relationships/image" Target="../media/image2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aboutme!A1"/><Relationship Id="rId7" Type="http://schemas.openxmlformats.org/officeDocument/2006/relationships/hyperlink" Target="#&#3649;&#3612;&#3609;&#3616;&#3641;&#3617;&#3636;!A1"/><Relationship Id="rId2" Type="http://schemas.openxmlformats.org/officeDocument/2006/relationships/image" Target="../media/image2.png"/><Relationship Id="rId1" Type="http://schemas.openxmlformats.org/officeDocument/2006/relationships/hyperlink" Target="#Home!A1"/><Relationship Id="rId6" Type="http://schemas.openxmlformats.org/officeDocument/2006/relationships/hyperlink" Target="#&#3619;&#3634;&#3618;&#3591;&#3634;&#3609;1!A1"/><Relationship Id="rId5" Type="http://schemas.openxmlformats.org/officeDocument/2006/relationships/hyperlink" Target="#&#3610;&#3633;&#3609;&#3607;&#3638;&#3585;&#3586;&#3657;&#3629;&#3588;&#3623;&#3634;&#3617;!A1"/><Relationship Id="rId4" Type="http://schemas.openxmlformats.org/officeDocument/2006/relationships/image" Target="../media/image12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&#3649;&#3612;&#3609;&#3616;&#3641;&#3617;&#3636;!A1"/><Relationship Id="rId3" Type="http://schemas.openxmlformats.org/officeDocument/2006/relationships/chart" Target="../charts/chart3.xml"/><Relationship Id="rId7" Type="http://schemas.openxmlformats.org/officeDocument/2006/relationships/image" Target="../media/image12.png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hyperlink" Target="#aboutme!A1"/><Relationship Id="rId5" Type="http://schemas.openxmlformats.org/officeDocument/2006/relationships/image" Target="../media/image2.png"/><Relationship Id="rId10" Type="http://schemas.openxmlformats.org/officeDocument/2006/relationships/hyperlink" Target="#&#3610;&#3633;&#3609;&#3607;&#3638;&#3585;&#3586;&#3657;&#3629;&#3588;&#3623;&#3634;&#3617;!A1"/><Relationship Id="rId4" Type="http://schemas.openxmlformats.org/officeDocument/2006/relationships/hyperlink" Target="#Home!A1"/><Relationship Id="rId9" Type="http://schemas.openxmlformats.org/officeDocument/2006/relationships/hyperlink" Target="#&#3619;&#3634;&#3618;&#3591;&#3634;&#3609;1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13" Type="http://schemas.openxmlformats.org/officeDocument/2006/relationships/hyperlink" Target="#aboutme!A1"/><Relationship Id="rId18" Type="http://schemas.openxmlformats.org/officeDocument/2006/relationships/image" Target="../media/image8.png"/><Relationship Id="rId3" Type="http://schemas.openxmlformats.org/officeDocument/2006/relationships/hyperlink" Target="#&#3609;&#3633;&#3585;&#3648;&#3619;&#3637;&#3618;&#3609;!A1"/><Relationship Id="rId21" Type="http://schemas.openxmlformats.org/officeDocument/2006/relationships/hyperlink" Target="#&#3605;&#3633;&#3623;&#3594;&#3637;&#3657;&#3623;&#3633;&#3604;&#3588;&#3640;&#3603;&#3621;&#3633;&#3585;&#3625;&#3603;&#3632;!A1"/><Relationship Id="rId7" Type="http://schemas.openxmlformats.org/officeDocument/2006/relationships/hyperlink" Target="#&#3588;&#3632;&#3649;&#3609;&#3609;1!A1"/><Relationship Id="rId12" Type="http://schemas.openxmlformats.org/officeDocument/2006/relationships/image" Target="../media/image11.png"/><Relationship Id="rId17" Type="http://schemas.openxmlformats.org/officeDocument/2006/relationships/hyperlink" Target="#&#3605;&#3633;&#3623;&#3594;&#3637;&#3623;&#3633;&#3604;!A1"/><Relationship Id="rId2" Type="http://schemas.openxmlformats.org/officeDocument/2006/relationships/image" Target="../media/image2.png"/><Relationship Id="rId16" Type="http://schemas.openxmlformats.org/officeDocument/2006/relationships/image" Target="../media/image7.png"/><Relationship Id="rId20" Type="http://schemas.openxmlformats.org/officeDocument/2006/relationships/image" Target="../media/image9.png"/><Relationship Id="rId1" Type="http://schemas.openxmlformats.org/officeDocument/2006/relationships/hyperlink" Target="#Home!A1"/><Relationship Id="rId6" Type="http://schemas.openxmlformats.org/officeDocument/2006/relationships/image" Target="../media/image4.png"/><Relationship Id="rId11" Type="http://schemas.openxmlformats.org/officeDocument/2006/relationships/hyperlink" Target="#&#3605;&#3633;&#3623;&#3594;&#3637;&#3657;&#3623;&#3633;&#3604;&#3585;&#3634;&#3619;&#3629;&#3656;&#3634;&#3609;!A1"/><Relationship Id="rId5" Type="http://schemas.openxmlformats.org/officeDocument/2006/relationships/hyperlink" Target="#&#3648;&#3623;&#3621;&#3634;&#3648;&#3619;&#3637;&#3618;&#3609;!A1"/><Relationship Id="rId15" Type="http://schemas.openxmlformats.org/officeDocument/2006/relationships/hyperlink" Target="#&#3588;&#3636;&#3604;&#3623;&#3636;&#3648;&#3588;&#3619;&#3634;&#3632;&#3627;&#3660;!A1"/><Relationship Id="rId23" Type="http://schemas.openxmlformats.org/officeDocument/2006/relationships/image" Target="../media/image25.jpeg"/><Relationship Id="rId10" Type="http://schemas.openxmlformats.org/officeDocument/2006/relationships/image" Target="../media/image6.png"/><Relationship Id="rId19" Type="http://schemas.openxmlformats.org/officeDocument/2006/relationships/hyperlink" Target="#&#3588;&#3635;&#3629;&#3608;&#3636;&#3610;&#3634;&#3618;!A1"/><Relationship Id="rId4" Type="http://schemas.openxmlformats.org/officeDocument/2006/relationships/image" Target="../media/image3.png"/><Relationship Id="rId9" Type="http://schemas.openxmlformats.org/officeDocument/2006/relationships/hyperlink" Target="#&#3588;&#3640;&#3603;&#3621;&#3633;&#3585;&#3625;&#3603;&#3632;!A1"/><Relationship Id="rId14" Type="http://schemas.openxmlformats.org/officeDocument/2006/relationships/image" Target="../media/image12.png"/><Relationship Id="rId22" Type="http://schemas.openxmlformats.org/officeDocument/2006/relationships/image" Target="../media/image10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Home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57150</xdr:colOff>
      <xdr:row>0</xdr:row>
      <xdr:rowOff>85725</xdr:rowOff>
    </xdr:from>
    <xdr:to>
      <xdr:col>3</xdr:col>
      <xdr:colOff>485776</xdr:colOff>
      <xdr:row>0</xdr:row>
      <xdr:rowOff>514351</xdr:rowOff>
    </xdr:to>
    <xdr:pic>
      <xdr:nvPicPr>
        <xdr:cNvPr id="3" name="รูปภาพ 2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47650" y="85725"/>
          <a:ext cx="428626" cy="428626"/>
        </a:xfrm>
        <a:prstGeom prst="rect">
          <a:avLst/>
        </a:prstGeom>
      </xdr:spPr>
    </xdr:pic>
    <xdr:clientData/>
  </xdr:twoCellAnchor>
  <xdr:twoCellAnchor editAs="oneCell">
    <xdr:from>
      <xdr:col>4</xdr:col>
      <xdr:colOff>409575</xdr:colOff>
      <xdr:row>0</xdr:row>
      <xdr:rowOff>57150</xdr:rowOff>
    </xdr:from>
    <xdr:to>
      <xdr:col>4</xdr:col>
      <xdr:colOff>812775</xdr:colOff>
      <xdr:row>0</xdr:row>
      <xdr:rowOff>460350</xdr:rowOff>
    </xdr:to>
    <xdr:pic>
      <xdr:nvPicPr>
        <xdr:cNvPr id="4" name="รูปภาพ 3" descr="Community Help.png">
          <a:hlinkClick xmlns:r="http://schemas.openxmlformats.org/officeDocument/2006/relationships" r:id="rId3" tooltip="กรอกข้อมูลนักเรียน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762125" y="5715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4</xdr:col>
      <xdr:colOff>885825</xdr:colOff>
      <xdr:row>0</xdr:row>
      <xdr:rowOff>76200</xdr:rowOff>
    </xdr:from>
    <xdr:to>
      <xdr:col>4</xdr:col>
      <xdr:colOff>1289025</xdr:colOff>
      <xdr:row>0</xdr:row>
      <xdr:rowOff>479400</xdr:rowOff>
    </xdr:to>
    <xdr:pic>
      <xdr:nvPicPr>
        <xdr:cNvPr id="5" name="รูปภาพ 4" descr="date.png">
          <a:hlinkClick xmlns:r="http://schemas.openxmlformats.org/officeDocument/2006/relationships" r:id="rId5" tooltip="บันทึกเวลาเรียน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238375" y="7620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4</xdr:col>
      <xdr:colOff>1381125</xdr:colOff>
      <xdr:row>0</xdr:row>
      <xdr:rowOff>85725</xdr:rowOff>
    </xdr:from>
    <xdr:to>
      <xdr:col>4</xdr:col>
      <xdr:colOff>1784325</xdr:colOff>
      <xdr:row>0</xdr:row>
      <xdr:rowOff>488925</xdr:rowOff>
    </xdr:to>
    <xdr:pic>
      <xdr:nvPicPr>
        <xdr:cNvPr id="6" name="รูปภาพ 5" descr="kwrite.png">
          <a:hlinkClick xmlns:r="http://schemas.openxmlformats.org/officeDocument/2006/relationships" r:id="rId7" tooltip="บันทึกคะแนนสอบภาค 1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2733675" y="85725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4</xdr:col>
      <xdr:colOff>1876425</xdr:colOff>
      <xdr:row>0</xdr:row>
      <xdr:rowOff>76200</xdr:rowOff>
    </xdr:from>
    <xdr:to>
      <xdr:col>4</xdr:col>
      <xdr:colOff>2279625</xdr:colOff>
      <xdr:row>0</xdr:row>
      <xdr:rowOff>479400</xdr:rowOff>
    </xdr:to>
    <xdr:pic>
      <xdr:nvPicPr>
        <xdr:cNvPr id="8" name="รูปภาพ 7" descr="aim_protocol.png">
          <a:hlinkClick xmlns:r="http://schemas.openxmlformats.org/officeDocument/2006/relationships" r:id="rId9" tooltip="ประเมินคุณลักษณะฯ"/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3228975" y="7620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4</xdr:col>
      <xdr:colOff>2371725</xdr:colOff>
      <xdr:row>0</xdr:row>
      <xdr:rowOff>95250</xdr:rowOff>
    </xdr:from>
    <xdr:to>
      <xdr:col>4</xdr:col>
      <xdr:colOff>2774925</xdr:colOff>
      <xdr:row>0</xdr:row>
      <xdr:rowOff>498450</xdr:rowOff>
    </xdr:to>
    <xdr:pic>
      <xdr:nvPicPr>
        <xdr:cNvPr id="9" name="รูปภาพ 8" descr="lswitch.png">
          <a:hlinkClick xmlns:r="http://schemas.openxmlformats.org/officeDocument/2006/relationships" r:id="rId11" tooltip="ประเมินอ่าน คิดวิเคราะห์ เขียน"/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3724275" y="9525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4</xdr:col>
      <xdr:colOff>2886075</xdr:colOff>
      <xdr:row>0</xdr:row>
      <xdr:rowOff>95250</xdr:rowOff>
    </xdr:from>
    <xdr:to>
      <xdr:col>4</xdr:col>
      <xdr:colOff>3289275</xdr:colOff>
      <xdr:row>0</xdr:row>
      <xdr:rowOff>498450</xdr:rowOff>
    </xdr:to>
    <xdr:pic>
      <xdr:nvPicPr>
        <xdr:cNvPr id="10" name="รูปภาพ 9" descr="advancedsettings.png">
          <a:hlinkClick xmlns:r="http://schemas.openxmlformats.org/officeDocument/2006/relationships" r:id="rId13" tooltip="บันทึกตัวชี้วัด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4238625" y="9525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4</xdr:col>
      <xdr:colOff>3371850</xdr:colOff>
      <xdr:row>0</xdr:row>
      <xdr:rowOff>95250</xdr:rowOff>
    </xdr:from>
    <xdr:to>
      <xdr:col>6</xdr:col>
      <xdr:colOff>203175</xdr:colOff>
      <xdr:row>0</xdr:row>
      <xdr:rowOff>498450</xdr:rowOff>
    </xdr:to>
    <xdr:pic>
      <xdr:nvPicPr>
        <xdr:cNvPr id="11" name="รูปภาพ 10" descr="easymoblog.png">
          <a:hlinkClick xmlns:r="http://schemas.openxmlformats.org/officeDocument/2006/relationships" r:id="rId15" tooltip="คำอธิบายการใช้แบบบันทึกผลการเรียนประจำ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4724400" y="9525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6</xdr:col>
      <xdr:colOff>266700</xdr:colOff>
      <xdr:row>0</xdr:row>
      <xdr:rowOff>104775</xdr:rowOff>
    </xdr:from>
    <xdr:to>
      <xdr:col>6</xdr:col>
      <xdr:colOff>669900</xdr:colOff>
      <xdr:row>0</xdr:row>
      <xdr:rowOff>507975</xdr:rowOff>
    </xdr:to>
    <xdr:pic>
      <xdr:nvPicPr>
        <xdr:cNvPr id="12" name="รูปภาพ 11" descr="Utilities.png">
          <a:hlinkClick xmlns:r="http://schemas.openxmlformats.org/officeDocument/2006/relationships" r:id="rId17" tooltip="ตัวชี้วัดคุณลักษณะอันพึงประสงค์"/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5191125" y="104775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6</xdr:col>
      <xdr:colOff>695325</xdr:colOff>
      <xdr:row>0</xdr:row>
      <xdr:rowOff>95250</xdr:rowOff>
    </xdr:from>
    <xdr:to>
      <xdr:col>7</xdr:col>
      <xdr:colOff>117450</xdr:colOff>
      <xdr:row>0</xdr:row>
      <xdr:rowOff>498450</xdr:rowOff>
    </xdr:to>
    <xdr:pic>
      <xdr:nvPicPr>
        <xdr:cNvPr id="13" name="รูปภาพ 12" descr="designet.png">
          <a:hlinkClick xmlns:r="http://schemas.openxmlformats.org/officeDocument/2006/relationships" r:id="rId19" tooltip="ตัวชี้วัดการประเมินการอ่าน คิดวิเคราะห์และเขียน"/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5619750" y="9525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7</xdr:col>
      <xdr:colOff>190500</xdr:colOff>
      <xdr:row>0</xdr:row>
      <xdr:rowOff>95250</xdr:rowOff>
    </xdr:from>
    <xdr:to>
      <xdr:col>7</xdr:col>
      <xdr:colOff>593700</xdr:colOff>
      <xdr:row>0</xdr:row>
      <xdr:rowOff>498450</xdr:rowOff>
    </xdr:to>
    <xdr:pic>
      <xdr:nvPicPr>
        <xdr:cNvPr id="14" name="รูปภาพ 13" descr="access.png">
          <a:hlinkClick xmlns:r="http://schemas.openxmlformats.org/officeDocument/2006/relationships" r:id="rId21" tooltip="เกี่ยวกับผู้พัฒนาแบบบันทึก"/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6096000" y="9525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9</xdr:col>
      <xdr:colOff>1371599</xdr:colOff>
      <xdr:row>13</xdr:row>
      <xdr:rowOff>247648</xdr:rowOff>
    </xdr:from>
    <xdr:to>
      <xdr:col>10</xdr:col>
      <xdr:colOff>238126</xdr:colOff>
      <xdr:row>14</xdr:row>
      <xdr:rowOff>238125</xdr:rowOff>
    </xdr:to>
    <xdr:pic>
      <xdr:nvPicPr>
        <xdr:cNvPr id="16" name="รูปภาพ 15" descr="error.png">
          <a:hlinkClick xmlns:r="http://schemas.openxmlformats.org/officeDocument/2006/relationships" r:id="rId23" tooltip="กรุณาคลิ๊ก..อ่านก่อนทำ"/>
        </xdr:cNvPr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9153524" y="3867148"/>
          <a:ext cx="238127" cy="238127"/>
        </a:xfrm>
        <a:prstGeom prst="rect">
          <a:avLst/>
        </a:prstGeom>
      </xdr:spPr>
    </xdr:pic>
    <xdr:clientData/>
  </xdr:twoCellAnchor>
  <xdr:twoCellAnchor editAs="oneCell">
    <xdr:from>
      <xdr:col>3</xdr:col>
      <xdr:colOff>542925</xdr:colOff>
      <xdr:row>0</xdr:row>
      <xdr:rowOff>76200</xdr:rowOff>
    </xdr:from>
    <xdr:to>
      <xdr:col>3</xdr:col>
      <xdr:colOff>946125</xdr:colOff>
      <xdr:row>0</xdr:row>
      <xdr:rowOff>479400</xdr:rowOff>
    </xdr:to>
    <xdr:pic>
      <xdr:nvPicPr>
        <xdr:cNvPr id="18" name="รูปภาพ 17" descr="important.png">
          <a:hlinkClick xmlns:r="http://schemas.openxmlformats.org/officeDocument/2006/relationships" r:id="rId23" tooltip="อ่านก่อนทำ"/>
        </xdr:cNvPr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733425" y="7620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9</xdr:col>
      <xdr:colOff>1085849</xdr:colOff>
      <xdr:row>13</xdr:row>
      <xdr:rowOff>247648</xdr:rowOff>
    </xdr:from>
    <xdr:to>
      <xdr:col>9</xdr:col>
      <xdr:colOff>1323976</xdr:colOff>
      <xdr:row>14</xdr:row>
      <xdr:rowOff>238125</xdr:rowOff>
    </xdr:to>
    <xdr:pic>
      <xdr:nvPicPr>
        <xdr:cNvPr id="17" name="รูปภาพ 16" descr="error.png">
          <a:hlinkClick xmlns:r="http://schemas.openxmlformats.org/officeDocument/2006/relationships" r:id="rId23" tooltip="กรุณาคลิ๊ก..อ่านก่อนทำ"/>
        </xdr:cNvPr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8867774" y="3867148"/>
          <a:ext cx="238127" cy="238127"/>
        </a:xfrm>
        <a:prstGeom prst="rect">
          <a:avLst/>
        </a:prstGeom>
      </xdr:spPr>
    </xdr:pic>
    <xdr:clientData/>
  </xdr:twoCellAnchor>
  <xdr:twoCellAnchor editAs="oneCell">
    <xdr:from>
      <xdr:col>9</xdr:col>
      <xdr:colOff>800099</xdr:colOff>
      <xdr:row>14</xdr:row>
      <xdr:rowOff>9523</xdr:rowOff>
    </xdr:from>
    <xdr:to>
      <xdr:col>9</xdr:col>
      <xdr:colOff>1038226</xdr:colOff>
      <xdr:row>15</xdr:row>
      <xdr:rowOff>0</xdr:rowOff>
    </xdr:to>
    <xdr:pic>
      <xdr:nvPicPr>
        <xdr:cNvPr id="19" name="รูปภาพ 18" descr="error.png">
          <a:hlinkClick xmlns:r="http://schemas.openxmlformats.org/officeDocument/2006/relationships" r:id="rId23" tooltip="กรุณาคลิ๊ก..อ่านก่อนทำ"/>
        </xdr:cNvPr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8582024" y="3629023"/>
          <a:ext cx="238127" cy="238127"/>
        </a:xfrm>
        <a:prstGeom prst="rect">
          <a:avLst/>
        </a:prstGeom>
      </xdr:spPr>
    </xdr:pic>
    <xdr:clientData/>
  </xdr:twoCellAnchor>
  <xdr:twoCellAnchor>
    <xdr:from>
      <xdr:col>7</xdr:col>
      <xdr:colOff>47625</xdr:colOff>
      <xdr:row>1</xdr:row>
      <xdr:rowOff>19050</xdr:rowOff>
    </xdr:from>
    <xdr:to>
      <xdr:col>7</xdr:col>
      <xdr:colOff>1447801</xdr:colOff>
      <xdr:row>1</xdr:row>
      <xdr:rowOff>312738</xdr:rowOff>
    </xdr:to>
    <xdr:sp macro="" textlink="">
      <xdr:nvSpPr>
        <xdr:cNvPr id="20" name="สี่เหลี่ยมมุมมน 26">
          <a:hlinkClick xmlns:r="http://schemas.openxmlformats.org/officeDocument/2006/relationships" r:id="rId26" tooltip="พิมพ์บันทึกเสนอรายงานผล"/>
        </xdr:cNvPr>
        <xdr:cNvSpPr/>
      </xdr:nvSpPr>
      <xdr:spPr>
        <a:xfrm>
          <a:off x="5953125" y="581025"/>
          <a:ext cx="1400176" cy="293688"/>
        </a:xfrm>
        <a:prstGeom prst="roundRect">
          <a:avLst/>
        </a:prstGeom>
      </xdr:spPr>
      <xdr:style>
        <a:lnRef idx="0">
          <a:schemeClr val="accent6"/>
        </a:lnRef>
        <a:fillRef idx="3">
          <a:schemeClr val="accent6"/>
        </a:fillRef>
        <a:effectRef idx="3">
          <a:schemeClr val="accent6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th-TH" sz="1600">
              <a:latin typeface="EucrosiaUPC" pitchFamily="18" charset="-34"/>
              <a:cs typeface="EucrosiaUPC" pitchFamily="18" charset="-34"/>
            </a:rPr>
            <a:t>พิมพ์บันทึกข้อความ</a:t>
          </a:r>
          <a:endParaRPr lang="en-US" sz="1600">
            <a:latin typeface="EucrosiaUPC" pitchFamily="18" charset="-34"/>
            <a:cs typeface="EucrosiaUPC" pitchFamily="18" charset="-34"/>
          </a:endParaRPr>
        </a:p>
      </xdr:txBody>
    </xdr:sp>
    <xdr:clientData/>
  </xdr:twoCellAnchor>
  <xdr:twoCellAnchor editAs="oneCell">
    <xdr:from>
      <xdr:col>7</xdr:col>
      <xdr:colOff>1476375</xdr:colOff>
      <xdr:row>15</xdr:row>
      <xdr:rowOff>161925</xdr:rowOff>
    </xdr:from>
    <xdr:to>
      <xdr:col>9</xdr:col>
      <xdr:colOff>19050</xdr:colOff>
      <xdr:row>17</xdr:row>
      <xdr:rowOff>85725</xdr:rowOff>
    </xdr:to>
    <xdr:pic>
      <xdr:nvPicPr>
        <xdr:cNvPr id="21" name="รูปภาพ 22" descr="kivio.png">
          <a:hlinkClick xmlns:r="http://schemas.openxmlformats.org/officeDocument/2006/relationships" r:id="rId27" tooltip="กำหนดเกณฑ์คะแนน"/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7381875" y="4276725"/>
          <a:ext cx="419100" cy="419100"/>
        </a:xfrm>
        <a:prstGeom prst="rect">
          <a:avLst/>
        </a:prstGeom>
      </xdr:spPr>
    </xdr:pic>
    <xdr:clientData/>
  </xdr:twoCellAnchor>
  <xdr:twoCellAnchor editAs="oneCell">
    <xdr:from>
      <xdr:col>7</xdr:col>
      <xdr:colOff>1447801</xdr:colOff>
      <xdr:row>15</xdr:row>
      <xdr:rowOff>123826</xdr:rowOff>
    </xdr:from>
    <xdr:to>
      <xdr:col>8</xdr:col>
      <xdr:colOff>171451</xdr:colOff>
      <xdr:row>17</xdr:row>
      <xdr:rowOff>47626</xdr:rowOff>
    </xdr:to>
    <xdr:pic>
      <xdr:nvPicPr>
        <xdr:cNvPr id="22" name="รูปภาพ 22" descr="kivio.png">
          <a:hlinkClick xmlns:r="http://schemas.openxmlformats.org/officeDocument/2006/relationships" r:id="rId27" tooltip="กำหนดเกณฑ์คะแนน"/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7353301" y="4238626"/>
          <a:ext cx="419100" cy="419100"/>
        </a:xfrm>
        <a:prstGeom prst="rect">
          <a:avLst/>
        </a:prstGeom>
      </xdr:spPr>
    </xdr:pic>
    <xdr:clientData/>
  </xdr:twoCellAnchor>
  <xdr:twoCellAnchor editAs="oneCell">
    <xdr:from>
      <xdr:col>3</xdr:col>
      <xdr:colOff>1038225</xdr:colOff>
      <xdr:row>0</xdr:row>
      <xdr:rowOff>66675</xdr:rowOff>
    </xdr:from>
    <xdr:to>
      <xdr:col>4</xdr:col>
      <xdr:colOff>295275</xdr:colOff>
      <xdr:row>0</xdr:row>
      <xdr:rowOff>485775</xdr:rowOff>
    </xdr:to>
    <xdr:pic>
      <xdr:nvPicPr>
        <xdr:cNvPr id="23" name="รูปภาพ 20" descr="kivio.png">
          <a:hlinkClick xmlns:r="http://schemas.openxmlformats.org/officeDocument/2006/relationships" r:id="rId27" tooltip="กำหนดเกณฑ์คะแนน"/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1228725" y="66675"/>
          <a:ext cx="419100" cy="419100"/>
        </a:xfrm>
        <a:prstGeom prst="rect">
          <a:avLst/>
        </a:prstGeom>
      </xdr:spPr>
    </xdr:pic>
    <xdr:clientData/>
  </xdr:twoCellAnchor>
  <xdr:twoCellAnchor editAs="oneCell">
    <xdr:from>
      <xdr:col>4</xdr:col>
      <xdr:colOff>2276475</xdr:colOff>
      <xdr:row>21</xdr:row>
      <xdr:rowOff>314325</xdr:rowOff>
    </xdr:from>
    <xdr:to>
      <xdr:col>4</xdr:col>
      <xdr:colOff>2679675</xdr:colOff>
      <xdr:row>23</xdr:row>
      <xdr:rowOff>88875</xdr:rowOff>
    </xdr:to>
    <xdr:pic>
      <xdr:nvPicPr>
        <xdr:cNvPr id="24" name="รูปภาพ 23" descr="access.png">
          <a:hlinkClick xmlns:r="http://schemas.openxmlformats.org/officeDocument/2006/relationships" r:id="rId21" tooltip="เกี่ยวกับผู้พัฒนาแบบบันทึก"/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3629025" y="5915025"/>
          <a:ext cx="403200" cy="403200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0</xdr:row>
      <xdr:rowOff>466726</xdr:rowOff>
    </xdr:from>
    <xdr:to>
      <xdr:col>2</xdr:col>
      <xdr:colOff>76200</xdr:colOff>
      <xdr:row>1</xdr:row>
      <xdr:rowOff>266701</xdr:rowOff>
    </xdr:to>
    <xdr:sp macro="" textlink="">
      <xdr:nvSpPr>
        <xdr:cNvPr id="25" name="Rounded Rectangle 24"/>
        <xdr:cNvSpPr/>
      </xdr:nvSpPr>
      <xdr:spPr>
        <a:xfrm>
          <a:off x="85725" y="466726"/>
          <a:ext cx="1704975" cy="361950"/>
        </a:xfrm>
        <a:prstGeom prst="roundRect">
          <a:avLst/>
        </a:prstGeom>
      </xdr:spPr>
      <xdr:style>
        <a:lnRef idx="3">
          <a:schemeClr val="lt1"/>
        </a:lnRef>
        <a:fillRef idx="1">
          <a:schemeClr val="accent3"/>
        </a:fillRef>
        <a:effectRef idx="1">
          <a:schemeClr val="accent3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th-TH" sz="1200" b="1"/>
            <a:t>กรอกรหัส </a:t>
          </a:r>
          <a:r>
            <a:rPr lang="en-US" sz="1200" b="1"/>
            <a:t>Obec</a:t>
          </a:r>
        </a:p>
      </xdr:txBody>
    </xdr:sp>
    <xdr:clientData/>
  </xdr:twoCellAnchor>
  <xdr:twoCellAnchor>
    <xdr:from>
      <xdr:col>0</xdr:col>
      <xdr:colOff>85725</xdr:colOff>
      <xdr:row>3</xdr:row>
      <xdr:rowOff>66676</xdr:rowOff>
    </xdr:from>
    <xdr:to>
      <xdr:col>2</xdr:col>
      <xdr:colOff>85725</xdr:colOff>
      <xdr:row>4</xdr:row>
      <xdr:rowOff>180976</xdr:rowOff>
    </xdr:to>
    <xdr:sp macro="" textlink="">
      <xdr:nvSpPr>
        <xdr:cNvPr id="26" name="Rounded Rectangle 25"/>
        <xdr:cNvSpPr/>
      </xdr:nvSpPr>
      <xdr:spPr>
        <a:xfrm>
          <a:off x="85725" y="1209676"/>
          <a:ext cx="1714500" cy="361950"/>
        </a:xfrm>
        <a:prstGeom prst="roundRect">
          <a:avLst/>
        </a:prstGeom>
      </xdr:spPr>
      <xdr:style>
        <a:lnRef idx="3">
          <a:schemeClr val="lt1"/>
        </a:lnRef>
        <a:fillRef idx="1">
          <a:schemeClr val="accent3"/>
        </a:fillRef>
        <a:effectRef idx="1">
          <a:schemeClr val="accent3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th-TH" sz="1200" b="1"/>
            <a:t>กอกชื่อตำบล</a:t>
          </a:r>
          <a:endParaRPr lang="en-US" sz="1200" b="1"/>
        </a:p>
      </xdr:txBody>
    </xdr:sp>
    <xdr:clientData/>
  </xdr:twoCellAnchor>
  <xdr:twoCellAnchor>
    <xdr:from>
      <xdr:col>0</xdr:col>
      <xdr:colOff>85725</xdr:colOff>
      <xdr:row>6</xdr:row>
      <xdr:rowOff>38100</xdr:rowOff>
    </xdr:from>
    <xdr:to>
      <xdr:col>2</xdr:col>
      <xdr:colOff>85725</xdr:colOff>
      <xdr:row>7</xdr:row>
      <xdr:rowOff>190501</xdr:rowOff>
    </xdr:to>
    <xdr:sp macro="" textlink="">
      <xdr:nvSpPr>
        <xdr:cNvPr id="27" name="Rounded Rectangle 26"/>
        <xdr:cNvSpPr/>
      </xdr:nvSpPr>
      <xdr:spPr>
        <a:xfrm>
          <a:off x="85725" y="1924050"/>
          <a:ext cx="1714500" cy="400051"/>
        </a:xfrm>
        <a:prstGeom prst="roundRect">
          <a:avLst/>
        </a:prstGeom>
      </xdr:spPr>
      <xdr:style>
        <a:lnRef idx="3">
          <a:schemeClr val="lt1"/>
        </a:lnRef>
        <a:fillRef idx="1">
          <a:schemeClr val="accent3"/>
        </a:fillRef>
        <a:effectRef idx="1">
          <a:schemeClr val="accent3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th-TH" sz="1200" b="1"/>
            <a:t>สังกัด</a:t>
          </a:r>
          <a:endParaRPr lang="en-US" sz="1200" b="1"/>
        </a:p>
      </xdr:txBody>
    </xdr:sp>
    <xdr:clientData/>
  </xdr:twoCellAnchor>
  <xdr:twoCellAnchor>
    <xdr:from>
      <xdr:col>0</xdr:col>
      <xdr:colOff>104774</xdr:colOff>
      <xdr:row>11</xdr:row>
      <xdr:rowOff>47625</xdr:rowOff>
    </xdr:from>
    <xdr:to>
      <xdr:col>2</xdr:col>
      <xdr:colOff>152399</xdr:colOff>
      <xdr:row>19</xdr:row>
      <xdr:rowOff>200026</xdr:rowOff>
    </xdr:to>
    <xdr:sp macro="" textlink="">
      <xdr:nvSpPr>
        <xdr:cNvPr id="28" name="Rounded Rectangle 27"/>
        <xdr:cNvSpPr/>
      </xdr:nvSpPr>
      <xdr:spPr>
        <a:xfrm>
          <a:off x="104774" y="3171825"/>
          <a:ext cx="1762125" cy="2133601"/>
        </a:xfrm>
        <a:prstGeom prst="roundRect">
          <a:avLst/>
        </a:prstGeom>
      </xdr:spPr>
      <xdr:style>
        <a:lnRef idx="3">
          <a:schemeClr val="lt1"/>
        </a:lnRef>
        <a:fillRef idx="1">
          <a:schemeClr val="accent4"/>
        </a:fillRef>
        <a:effectRef idx="1">
          <a:schemeClr val="accent4"/>
        </a:effectRef>
        <a:fontRef idx="minor">
          <a:schemeClr val="lt1"/>
        </a:fontRef>
      </xdr:style>
      <xdr:txBody>
        <a:bodyPr vertOverflow="clip" rtlCol="0" anchor="ctr"/>
        <a:lstStyle/>
        <a:p>
          <a:pPr algn="l"/>
          <a:r>
            <a:rPr lang="th-TH" sz="1200" b="1"/>
            <a:t>กรอกข้อมูลที่นี่</a:t>
          </a:r>
        </a:p>
        <a:p>
          <a:pPr algn="l"/>
          <a:endParaRPr lang="th-TH" sz="1200" b="1"/>
        </a:p>
        <a:p>
          <a:pPr algn="l"/>
          <a:r>
            <a:rPr lang="th-TH" sz="1200" b="1"/>
            <a:t>1.รหัส</a:t>
          </a:r>
          <a:r>
            <a:rPr lang="th-TH" sz="1200" b="1" baseline="0"/>
            <a:t> </a:t>
          </a:r>
          <a:r>
            <a:rPr lang="en-US" sz="1200" b="1" baseline="0"/>
            <a:t>obec </a:t>
          </a:r>
          <a:r>
            <a:rPr lang="th-TH" sz="1200" b="1" baseline="0"/>
            <a:t>ของโรงเรียน (</a:t>
          </a:r>
          <a:r>
            <a:rPr lang="en-US" sz="1200" b="1" baseline="0"/>
            <a:t>6 </a:t>
          </a:r>
          <a:r>
            <a:rPr lang="th-TH" sz="1200" b="1" baseline="0"/>
            <a:t>หลัก)</a:t>
          </a:r>
          <a:endParaRPr lang="th-TH" sz="1200" b="1"/>
        </a:p>
        <a:p>
          <a:pPr algn="l"/>
          <a:r>
            <a:rPr lang="th-TH" sz="1200" b="1"/>
            <a:t>2.ชื่อ ตำบล</a:t>
          </a:r>
        </a:p>
        <a:p>
          <a:pPr algn="l"/>
          <a:r>
            <a:rPr lang="th-TH" sz="1200" b="1"/>
            <a:t>3.สังกัด</a:t>
          </a:r>
        </a:p>
        <a:p>
          <a:pPr algn="l"/>
          <a:r>
            <a:rPr lang="en-US" sz="1200" b="1"/>
            <a:t>4.</a:t>
          </a:r>
          <a:r>
            <a:rPr lang="th-TH" sz="1200" b="1"/>
            <a:t>กรอกข้อมูล</a:t>
          </a:r>
        </a:p>
        <a:p>
          <a:pPr algn="l"/>
          <a:r>
            <a:rPr lang="th-TH" sz="1200" b="1"/>
            <a:t>   ระดับชั้น,กลุ่มสาระ</a:t>
          </a:r>
        </a:p>
        <a:p>
          <a:pPr algn="l"/>
          <a:r>
            <a:rPr lang="th-TH" sz="1200" b="1"/>
            <a:t>   รายวิชา,ครูผู้สอน,</a:t>
          </a:r>
        </a:p>
        <a:p>
          <a:pPr algn="l"/>
          <a:r>
            <a:rPr lang="th-TH" sz="1200" b="1"/>
            <a:t>   ผู้บริหาร,....</a:t>
          </a:r>
        </a:p>
        <a:p>
          <a:pPr algn="l"/>
          <a:endParaRPr lang="en-US" sz="1200" b="1"/>
        </a:p>
      </xdr:txBody>
    </xdr:sp>
    <xdr:clientData/>
  </xdr:twoCellAnchor>
  <xdr:twoCellAnchor>
    <xdr:from>
      <xdr:col>1</xdr:col>
      <xdr:colOff>1371600</xdr:colOff>
      <xdr:row>0</xdr:row>
      <xdr:rowOff>409575</xdr:rowOff>
    </xdr:from>
    <xdr:to>
      <xdr:col>2</xdr:col>
      <xdr:colOff>190500</xdr:colOff>
      <xdr:row>1</xdr:row>
      <xdr:rowOff>209551</xdr:rowOff>
    </xdr:to>
    <xdr:sp macro="" textlink="">
      <xdr:nvSpPr>
        <xdr:cNvPr id="29" name="Rounded Rectangle 28"/>
        <xdr:cNvSpPr/>
      </xdr:nvSpPr>
      <xdr:spPr>
        <a:xfrm>
          <a:off x="1581150" y="409575"/>
          <a:ext cx="323850" cy="361951"/>
        </a:xfrm>
        <a:prstGeom prst="roundRect">
          <a:avLst/>
        </a:prstGeom>
      </xdr:spPr>
      <xdr:style>
        <a:lnRef idx="3">
          <a:schemeClr val="lt1"/>
        </a:lnRef>
        <a:fillRef idx="1">
          <a:schemeClr val="accent2"/>
        </a:fillRef>
        <a:effectRef idx="1">
          <a:schemeClr val="accent2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2400" b="1"/>
            <a:t>1</a:t>
          </a:r>
        </a:p>
      </xdr:txBody>
    </xdr:sp>
    <xdr:clientData/>
  </xdr:twoCellAnchor>
  <xdr:twoCellAnchor>
    <xdr:from>
      <xdr:col>1</xdr:col>
      <xdr:colOff>1371600</xdr:colOff>
      <xdr:row>3</xdr:row>
      <xdr:rowOff>9526</xdr:rowOff>
    </xdr:from>
    <xdr:to>
      <xdr:col>2</xdr:col>
      <xdr:colOff>180975</xdr:colOff>
      <xdr:row>4</xdr:row>
      <xdr:rowOff>123826</xdr:rowOff>
    </xdr:to>
    <xdr:sp macro="" textlink="">
      <xdr:nvSpPr>
        <xdr:cNvPr id="30" name="Rounded Rectangle 29"/>
        <xdr:cNvSpPr/>
      </xdr:nvSpPr>
      <xdr:spPr>
        <a:xfrm>
          <a:off x="1581150" y="1152526"/>
          <a:ext cx="314325" cy="361950"/>
        </a:xfrm>
        <a:prstGeom prst="roundRect">
          <a:avLst/>
        </a:prstGeom>
      </xdr:spPr>
      <xdr:style>
        <a:lnRef idx="3">
          <a:schemeClr val="lt1"/>
        </a:lnRef>
        <a:fillRef idx="1">
          <a:schemeClr val="accent2"/>
        </a:fillRef>
        <a:effectRef idx="1">
          <a:schemeClr val="accent2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2400" b="1"/>
            <a:t>2</a:t>
          </a:r>
        </a:p>
      </xdr:txBody>
    </xdr:sp>
    <xdr:clientData/>
  </xdr:twoCellAnchor>
  <xdr:twoCellAnchor>
    <xdr:from>
      <xdr:col>1</xdr:col>
      <xdr:colOff>1371600</xdr:colOff>
      <xdr:row>6</xdr:row>
      <xdr:rowOff>9525</xdr:rowOff>
    </xdr:from>
    <xdr:to>
      <xdr:col>2</xdr:col>
      <xdr:colOff>180975</xdr:colOff>
      <xdr:row>7</xdr:row>
      <xdr:rowOff>133350</xdr:rowOff>
    </xdr:to>
    <xdr:sp macro="" textlink="">
      <xdr:nvSpPr>
        <xdr:cNvPr id="31" name="Rounded Rectangle 30"/>
        <xdr:cNvSpPr/>
      </xdr:nvSpPr>
      <xdr:spPr>
        <a:xfrm>
          <a:off x="1581150" y="1895475"/>
          <a:ext cx="314325" cy="371475"/>
        </a:xfrm>
        <a:prstGeom prst="roundRect">
          <a:avLst/>
        </a:prstGeom>
      </xdr:spPr>
      <xdr:style>
        <a:lnRef idx="3">
          <a:schemeClr val="lt1"/>
        </a:lnRef>
        <a:fillRef idx="1">
          <a:schemeClr val="accent2"/>
        </a:fillRef>
        <a:effectRef idx="1">
          <a:schemeClr val="accent2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2400" b="1"/>
            <a:t>3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25977</xdr:colOff>
      <xdr:row>0</xdr:row>
      <xdr:rowOff>60614</xdr:rowOff>
    </xdr:from>
    <xdr:to>
      <xdr:col>2</xdr:col>
      <xdr:colOff>206376</xdr:colOff>
      <xdr:row>0</xdr:row>
      <xdr:rowOff>489240</xdr:rowOff>
    </xdr:to>
    <xdr:pic>
      <xdr:nvPicPr>
        <xdr:cNvPr id="2" name="รูปภาพ 1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95852" y="60614"/>
          <a:ext cx="426462" cy="428626"/>
        </a:xfrm>
        <a:prstGeom prst="rect">
          <a:avLst/>
        </a:prstGeom>
      </xdr:spPr>
    </xdr:pic>
    <xdr:clientData/>
  </xdr:twoCellAnchor>
  <xdr:twoCellAnchor editAs="oneCell">
    <xdr:from>
      <xdr:col>2</xdr:col>
      <xdr:colOff>311726</xdr:colOff>
      <xdr:row>0</xdr:row>
      <xdr:rowOff>60614</xdr:rowOff>
    </xdr:from>
    <xdr:to>
      <xdr:col>3</xdr:col>
      <xdr:colOff>392375</xdr:colOff>
      <xdr:row>0</xdr:row>
      <xdr:rowOff>463814</xdr:rowOff>
    </xdr:to>
    <xdr:pic>
      <xdr:nvPicPr>
        <xdr:cNvPr id="3" name="รูปภาพ 2" descr="Community Help.png">
          <a:hlinkClick xmlns:r="http://schemas.openxmlformats.org/officeDocument/2006/relationships" r:id="rId3" tooltip="กรอกข้อมูลนักเรียน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3701" y="60614"/>
          <a:ext cx="399736" cy="403200"/>
        </a:xfrm>
        <a:prstGeom prst="rect">
          <a:avLst/>
        </a:prstGeom>
      </xdr:spPr>
    </xdr:pic>
    <xdr:clientData/>
  </xdr:twoCellAnchor>
  <xdr:twoCellAnchor editAs="oneCell">
    <xdr:from>
      <xdr:col>3</xdr:col>
      <xdr:colOff>495733</xdr:colOff>
      <xdr:row>0</xdr:row>
      <xdr:rowOff>44737</xdr:rowOff>
    </xdr:from>
    <xdr:to>
      <xdr:col>4</xdr:col>
      <xdr:colOff>362070</xdr:colOff>
      <xdr:row>0</xdr:row>
      <xdr:rowOff>447937</xdr:rowOff>
    </xdr:to>
    <xdr:pic>
      <xdr:nvPicPr>
        <xdr:cNvPr id="4" name="รูปภาพ 3" descr="date.png">
          <a:hlinkClick xmlns:r="http://schemas.openxmlformats.org/officeDocument/2006/relationships" r:id="rId5" tooltip="บันทึกเวลาเรียน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368858" y="44737"/>
          <a:ext cx="398149" cy="403200"/>
        </a:xfrm>
        <a:prstGeom prst="rect">
          <a:avLst/>
        </a:prstGeom>
      </xdr:spPr>
    </xdr:pic>
    <xdr:clientData/>
  </xdr:twoCellAnchor>
  <xdr:twoCellAnchor editAs="oneCell">
    <xdr:from>
      <xdr:col>4</xdr:col>
      <xdr:colOff>453161</xdr:colOff>
      <xdr:row>0</xdr:row>
      <xdr:rowOff>11546</xdr:rowOff>
    </xdr:from>
    <xdr:to>
      <xdr:col>5</xdr:col>
      <xdr:colOff>324548</xdr:colOff>
      <xdr:row>0</xdr:row>
      <xdr:rowOff>414746</xdr:rowOff>
    </xdr:to>
    <xdr:pic>
      <xdr:nvPicPr>
        <xdr:cNvPr id="5" name="รูปภาพ 4" descr="kwrite.png">
          <a:hlinkClick xmlns:r="http://schemas.openxmlformats.org/officeDocument/2006/relationships" r:id="rId7" tooltip="บันทึกคะแนนสอบภาค 1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858099" y="11546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64943</xdr:colOff>
      <xdr:row>30</xdr:row>
      <xdr:rowOff>20926</xdr:rowOff>
    </xdr:from>
    <xdr:to>
      <xdr:col>3</xdr:col>
      <xdr:colOff>31835</xdr:colOff>
      <xdr:row>31</xdr:row>
      <xdr:rowOff>39051</xdr:rowOff>
    </xdr:to>
    <xdr:pic>
      <xdr:nvPicPr>
        <xdr:cNvPr id="7" name="รูปภาพ 6" descr="aim_protocol.png">
          <a:hlinkClick xmlns:r="http://schemas.openxmlformats.org/officeDocument/2006/relationships" r:id="rId9" tooltip="ประเมินคุณลักษณะฯ"/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636443" y="4632614"/>
          <a:ext cx="284392" cy="288000"/>
        </a:xfrm>
        <a:prstGeom prst="rect">
          <a:avLst/>
        </a:prstGeom>
      </xdr:spPr>
    </xdr:pic>
    <xdr:clientData/>
  </xdr:twoCellAnchor>
  <xdr:twoCellAnchor editAs="oneCell">
    <xdr:from>
      <xdr:col>7</xdr:col>
      <xdr:colOff>229466</xdr:colOff>
      <xdr:row>0</xdr:row>
      <xdr:rowOff>44738</xdr:rowOff>
    </xdr:from>
    <xdr:to>
      <xdr:col>8</xdr:col>
      <xdr:colOff>101576</xdr:colOff>
      <xdr:row>0</xdr:row>
      <xdr:rowOff>447938</xdr:rowOff>
    </xdr:to>
    <xdr:pic>
      <xdr:nvPicPr>
        <xdr:cNvPr id="8" name="รูปภาพ 7" descr="designet.png">
          <a:hlinkClick xmlns:r="http://schemas.openxmlformats.org/officeDocument/2006/relationships" r:id="rId11" tooltip="ตัวชี้วัดการประเมินการอ่าน คิดวิเคราะห์และเขียน"/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3229841" y="44738"/>
          <a:ext cx="403922" cy="403200"/>
        </a:xfrm>
        <a:prstGeom prst="rect">
          <a:avLst/>
        </a:prstGeom>
      </xdr:spPr>
    </xdr:pic>
    <xdr:clientData/>
  </xdr:twoCellAnchor>
  <xdr:twoCellAnchor editAs="oneCell">
    <xdr:from>
      <xdr:col>13</xdr:col>
      <xdr:colOff>259772</xdr:colOff>
      <xdr:row>0</xdr:row>
      <xdr:rowOff>60614</xdr:rowOff>
    </xdr:from>
    <xdr:to>
      <xdr:col>13</xdr:col>
      <xdr:colOff>658642</xdr:colOff>
      <xdr:row>0</xdr:row>
      <xdr:rowOff>469586</xdr:rowOff>
    </xdr:to>
    <xdr:pic>
      <xdr:nvPicPr>
        <xdr:cNvPr id="9" name="รูปภาพ 8" descr="access.png">
          <a:hlinkClick xmlns:r="http://schemas.openxmlformats.org/officeDocument/2006/relationships" r:id="rId13" tooltip="เกี่ยวกับผู้พัฒนาแบบบันทึก"/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6689147" y="60614"/>
          <a:ext cx="400458" cy="408972"/>
        </a:xfrm>
        <a:prstGeom prst="rect">
          <a:avLst/>
        </a:prstGeom>
      </xdr:spPr>
    </xdr:pic>
    <xdr:clientData/>
  </xdr:twoCellAnchor>
  <xdr:twoCellAnchor editAs="oneCell">
    <xdr:from>
      <xdr:col>13</xdr:col>
      <xdr:colOff>404812</xdr:colOff>
      <xdr:row>29</xdr:row>
      <xdr:rowOff>230188</xdr:rowOff>
    </xdr:from>
    <xdr:to>
      <xdr:col>13</xdr:col>
      <xdr:colOff>813785</xdr:colOff>
      <xdr:row>31</xdr:row>
      <xdr:rowOff>93638</xdr:rowOff>
    </xdr:to>
    <xdr:pic>
      <xdr:nvPicPr>
        <xdr:cNvPr id="10" name="รูปภาพ 9" descr="Utilities.png">
          <a:hlinkClick xmlns:r="http://schemas.openxmlformats.org/officeDocument/2006/relationships" r:id="rId15" tooltip="ตัวชี้วัดคุณลักษณะอันพึงประสงค์"/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6492875" y="7929563"/>
          <a:ext cx="408973" cy="403200"/>
        </a:xfrm>
        <a:prstGeom prst="rect">
          <a:avLst/>
        </a:prstGeom>
      </xdr:spPr>
    </xdr:pic>
    <xdr:clientData/>
  </xdr:twoCellAnchor>
  <xdr:twoCellAnchor editAs="oneCell">
    <xdr:from>
      <xdr:col>8</xdr:col>
      <xdr:colOff>150813</xdr:colOff>
      <xdr:row>0</xdr:row>
      <xdr:rowOff>47627</xdr:rowOff>
    </xdr:from>
    <xdr:to>
      <xdr:col>9</xdr:col>
      <xdr:colOff>27973</xdr:colOff>
      <xdr:row>0</xdr:row>
      <xdr:rowOff>450827</xdr:rowOff>
    </xdr:to>
    <xdr:pic>
      <xdr:nvPicPr>
        <xdr:cNvPr id="11" name="รูปภาพ 10" descr="Utilities.png">
          <a:hlinkClick xmlns:r="http://schemas.openxmlformats.org/officeDocument/2006/relationships" r:id="rId15" tooltip="ตัวชี้วัดคุณลักษณะอันพึงประสงค์"/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3683001" y="47627"/>
          <a:ext cx="408973" cy="403200"/>
        </a:xfrm>
        <a:prstGeom prst="rect">
          <a:avLst/>
        </a:prstGeom>
      </xdr:spPr>
    </xdr:pic>
    <xdr:clientData/>
  </xdr:twoCellAnchor>
  <xdr:twoCellAnchor>
    <xdr:from>
      <xdr:col>6</xdr:col>
      <xdr:colOff>460382</xdr:colOff>
      <xdr:row>61</xdr:row>
      <xdr:rowOff>39687</xdr:rowOff>
    </xdr:from>
    <xdr:to>
      <xdr:col>9</xdr:col>
      <xdr:colOff>63500</xdr:colOff>
      <xdr:row>63</xdr:row>
      <xdr:rowOff>150812</xdr:rowOff>
    </xdr:to>
    <xdr:sp macro="" textlink="">
      <xdr:nvSpPr>
        <xdr:cNvPr id="16" name="สี่เหลี่ยมมุมมน 15"/>
        <xdr:cNvSpPr/>
      </xdr:nvSpPr>
      <xdr:spPr>
        <a:xfrm>
          <a:off x="2825757" y="10572750"/>
          <a:ext cx="1198556" cy="587375"/>
        </a:xfrm>
        <a:prstGeom prst="round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3</xdr:col>
      <xdr:colOff>198437</xdr:colOff>
      <xdr:row>57</xdr:row>
      <xdr:rowOff>150813</xdr:rowOff>
    </xdr:from>
    <xdr:to>
      <xdr:col>6</xdr:col>
      <xdr:colOff>373063</xdr:colOff>
      <xdr:row>68</xdr:row>
      <xdr:rowOff>15876</xdr:rowOff>
    </xdr:to>
    <xdr:sp macro="" textlink="">
      <xdr:nvSpPr>
        <xdr:cNvPr id="18" name="สี่เหลี่ยมมุมมน 17"/>
        <xdr:cNvSpPr/>
      </xdr:nvSpPr>
      <xdr:spPr>
        <a:xfrm>
          <a:off x="968375" y="14422438"/>
          <a:ext cx="1770063" cy="2484438"/>
        </a:xfrm>
        <a:prstGeom prst="round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9</xdr:col>
      <xdr:colOff>111125</xdr:colOff>
      <xdr:row>0</xdr:row>
      <xdr:rowOff>47625</xdr:rowOff>
    </xdr:from>
    <xdr:to>
      <xdr:col>9</xdr:col>
      <xdr:colOff>514325</xdr:colOff>
      <xdr:row>0</xdr:row>
      <xdr:rowOff>450825</xdr:rowOff>
    </xdr:to>
    <xdr:pic>
      <xdr:nvPicPr>
        <xdr:cNvPr id="20" name="รูปภาพ 19" descr="lswitch.png">
          <a:hlinkClick xmlns:r="http://schemas.openxmlformats.org/officeDocument/2006/relationships" r:id="rId17" tooltip="ประเมินอ่าน คิดวิเคราะห์ เขียน"/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4071938" y="47625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10</xdr:col>
      <xdr:colOff>17463</xdr:colOff>
      <xdr:row>0</xdr:row>
      <xdr:rowOff>49212</xdr:rowOff>
    </xdr:from>
    <xdr:to>
      <xdr:col>10</xdr:col>
      <xdr:colOff>420663</xdr:colOff>
      <xdr:row>0</xdr:row>
      <xdr:rowOff>452412</xdr:rowOff>
    </xdr:to>
    <xdr:pic>
      <xdr:nvPicPr>
        <xdr:cNvPr id="21" name="รูปภาพ 20" descr="advancedsettings.png">
          <a:hlinkClick xmlns:r="http://schemas.openxmlformats.org/officeDocument/2006/relationships" r:id="rId19" tooltip="บันทึกตัวชี้วัด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4510088" y="49212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11</xdr:col>
      <xdr:colOff>34926</xdr:colOff>
      <xdr:row>0</xdr:row>
      <xdr:rowOff>90489</xdr:rowOff>
    </xdr:from>
    <xdr:to>
      <xdr:col>11</xdr:col>
      <xdr:colOff>438126</xdr:colOff>
      <xdr:row>0</xdr:row>
      <xdr:rowOff>493689</xdr:rowOff>
    </xdr:to>
    <xdr:pic>
      <xdr:nvPicPr>
        <xdr:cNvPr id="22" name="รูปภาพ 21" descr="easymoblog.png">
          <a:hlinkClick xmlns:r="http://schemas.openxmlformats.org/officeDocument/2006/relationships" r:id="rId21" tooltip="คำอธิบายการใช้แบบบันทึกผลการเรียนประจำ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5059364" y="90489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97422</xdr:colOff>
      <xdr:row>7</xdr:row>
      <xdr:rowOff>36814</xdr:rowOff>
    </xdr:from>
    <xdr:to>
      <xdr:col>3</xdr:col>
      <xdr:colOff>1995</xdr:colOff>
      <xdr:row>7</xdr:row>
      <xdr:rowOff>260014</xdr:rowOff>
    </xdr:to>
    <xdr:pic>
      <xdr:nvPicPr>
        <xdr:cNvPr id="23" name="รูปภาพ 22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8922" y="1949752"/>
          <a:ext cx="222073" cy="223200"/>
        </a:xfrm>
        <a:prstGeom prst="rect">
          <a:avLst/>
        </a:prstGeom>
      </xdr:spPr>
    </xdr:pic>
    <xdr:clientData/>
  </xdr:twoCellAnchor>
  <xdr:twoCellAnchor editAs="oneCell">
    <xdr:from>
      <xdr:col>2</xdr:col>
      <xdr:colOff>97413</xdr:colOff>
      <xdr:row>9</xdr:row>
      <xdr:rowOff>12989</xdr:rowOff>
    </xdr:from>
    <xdr:to>
      <xdr:col>2</xdr:col>
      <xdr:colOff>310707</xdr:colOff>
      <xdr:row>9</xdr:row>
      <xdr:rowOff>228989</xdr:rowOff>
    </xdr:to>
    <xdr:pic>
      <xdr:nvPicPr>
        <xdr:cNvPr id="24" name="รูปภาพ 23" descr="Community Help.png">
          <a:hlinkClick xmlns:r="http://schemas.openxmlformats.org/officeDocument/2006/relationships" r:id="rId3" tooltip="กรอกข้อมูลนักเรียน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8913" y="2195802"/>
          <a:ext cx="213294" cy="216000"/>
        </a:xfrm>
        <a:prstGeom prst="rect">
          <a:avLst/>
        </a:prstGeom>
      </xdr:spPr>
    </xdr:pic>
    <xdr:clientData/>
  </xdr:twoCellAnchor>
  <xdr:twoCellAnchor editAs="oneCell">
    <xdr:from>
      <xdr:col>2</xdr:col>
      <xdr:colOff>98858</xdr:colOff>
      <xdr:row>14</xdr:row>
      <xdr:rowOff>12987</xdr:rowOff>
    </xdr:from>
    <xdr:to>
      <xdr:col>2</xdr:col>
      <xdr:colOff>312152</xdr:colOff>
      <xdr:row>14</xdr:row>
      <xdr:rowOff>228987</xdr:rowOff>
    </xdr:to>
    <xdr:pic>
      <xdr:nvPicPr>
        <xdr:cNvPr id="25" name="รูปภาพ 24" descr="date.png">
          <a:hlinkClick xmlns:r="http://schemas.openxmlformats.org/officeDocument/2006/relationships" r:id="rId5" tooltip="บันทึกเวลาเรียน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70358" y="3545175"/>
          <a:ext cx="213294" cy="216000"/>
        </a:xfrm>
        <a:prstGeom prst="rect">
          <a:avLst/>
        </a:prstGeom>
      </xdr:spPr>
    </xdr:pic>
    <xdr:clientData/>
  </xdr:twoCellAnchor>
  <xdr:twoCellAnchor editAs="oneCell">
    <xdr:from>
      <xdr:col>2</xdr:col>
      <xdr:colOff>95974</xdr:colOff>
      <xdr:row>29</xdr:row>
      <xdr:rowOff>27421</xdr:rowOff>
    </xdr:from>
    <xdr:to>
      <xdr:col>2</xdr:col>
      <xdr:colOff>311974</xdr:colOff>
      <xdr:row>29</xdr:row>
      <xdr:rowOff>243421</xdr:rowOff>
    </xdr:to>
    <xdr:pic>
      <xdr:nvPicPr>
        <xdr:cNvPr id="26" name="รูปภาพ 25" descr="kwrite.png">
          <a:hlinkClick xmlns:r="http://schemas.openxmlformats.org/officeDocument/2006/relationships" r:id="rId7" tooltip="บันทึกคะแนนสอบภาค 1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667474" y="4099359"/>
          <a:ext cx="216000" cy="216000"/>
        </a:xfrm>
        <a:prstGeom prst="rect">
          <a:avLst/>
        </a:prstGeom>
      </xdr:spPr>
    </xdr:pic>
    <xdr:clientData/>
  </xdr:twoCellAnchor>
  <xdr:twoCellAnchor editAs="oneCell">
    <xdr:from>
      <xdr:col>6</xdr:col>
      <xdr:colOff>334818</xdr:colOff>
      <xdr:row>0</xdr:row>
      <xdr:rowOff>52677</xdr:rowOff>
    </xdr:from>
    <xdr:to>
      <xdr:col>7</xdr:col>
      <xdr:colOff>201154</xdr:colOff>
      <xdr:row>0</xdr:row>
      <xdr:rowOff>455877</xdr:rowOff>
    </xdr:to>
    <xdr:pic>
      <xdr:nvPicPr>
        <xdr:cNvPr id="28" name="รูปภาพ 27" descr="aim_protocol.png">
          <a:hlinkClick xmlns:r="http://schemas.openxmlformats.org/officeDocument/2006/relationships" r:id="rId9" tooltip="ประเมินคุณลักษณะฯ"/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2819256" y="52677"/>
          <a:ext cx="398149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54842</xdr:colOff>
      <xdr:row>39</xdr:row>
      <xdr:rowOff>12990</xdr:rowOff>
    </xdr:from>
    <xdr:to>
      <xdr:col>2</xdr:col>
      <xdr:colOff>307294</xdr:colOff>
      <xdr:row>39</xdr:row>
      <xdr:rowOff>264990</xdr:rowOff>
    </xdr:to>
    <xdr:pic>
      <xdr:nvPicPr>
        <xdr:cNvPr id="29" name="รูปภาพ 28" descr="designet.png">
          <a:hlinkClick xmlns:r="http://schemas.openxmlformats.org/officeDocument/2006/relationships" r:id="rId11" tooltip="ตัวชี้วัดการประเมินการอ่าน คิดวิเคราะห์และเขียน"/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507280" y="8006053"/>
          <a:ext cx="252452" cy="252000"/>
        </a:xfrm>
        <a:prstGeom prst="rect">
          <a:avLst/>
        </a:prstGeom>
      </xdr:spPr>
    </xdr:pic>
    <xdr:clientData/>
  </xdr:twoCellAnchor>
  <xdr:twoCellAnchor editAs="oneCell">
    <xdr:from>
      <xdr:col>2</xdr:col>
      <xdr:colOff>39693</xdr:colOff>
      <xdr:row>38</xdr:row>
      <xdr:rowOff>7949</xdr:rowOff>
    </xdr:from>
    <xdr:to>
      <xdr:col>2</xdr:col>
      <xdr:colOff>295302</xdr:colOff>
      <xdr:row>38</xdr:row>
      <xdr:rowOff>259949</xdr:rowOff>
    </xdr:to>
    <xdr:pic>
      <xdr:nvPicPr>
        <xdr:cNvPr id="30" name="รูปภาพ 29" descr="Utilities.png">
          <a:hlinkClick xmlns:r="http://schemas.openxmlformats.org/officeDocument/2006/relationships" r:id="rId15" tooltip="ตัวชี้วัดคุณลักษณะอันพึงประสงค์"/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492131" y="7731137"/>
          <a:ext cx="255609" cy="252000"/>
        </a:xfrm>
        <a:prstGeom prst="rect">
          <a:avLst/>
        </a:prstGeom>
      </xdr:spPr>
    </xdr:pic>
    <xdr:clientData/>
  </xdr:twoCellAnchor>
  <xdr:twoCellAnchor editAs="oneCell">
    <xdr:from>
      <xdr:col>2</xdr:col>
      <xdr:colOff>31749</xdr:colOff>
      <xdr:row>34</xdr:row>
      <xdr:rowOff>31749</xdr:rowOff>
    </xdr:from>
    <xdr:to>
      <xdr:col>2</xdr:col>
      <xdr:colOff>283749</xdr:colOff>
      <xdr:row>35</xdr:row>
      <xdr:rowOff>13874</xdr:rowOff>
    </xdr:to>
    <xdr:pic>
      <xdr:nvPicPr>
        <xdr:cNvPr id="31" name="รูปภาพ 30" descr="lswitch.png">
          <a:hlinkClick xmlns:r="http://schemas.openxmlformats.org/officeDocument/2006/relationships" r:id="rId17" tooltip="ประเมินอ่าน คิดวิเคราะห์ เขียน"/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603249" y="5881687"/>
          <a:ext cx="252000" cy="252000"/>
        </a:xfrm>
        <a:prstGeom prst="rect">
          <a:avLst/>
        </a:prstGeom>
      </xdr:spPr>
    </xdr:pic>
    <xdr:clientData/>
  </xdr:twoCellAnchor>
  <xdr:twoCellAnchor editAs="oneCell">
    <xdr:from>
      <xdr:col>2</xdr:col>
      <xdr:colOff>73026</xdr:colOff>
      <xdr:row>36</xdr:row>
      <xdr:rowOff>1587</xdr:rowOff>
    </xdr:from>
    <xdr:to>
      <xdr:col>3</xdr:col>
      <xdr:colOff>7526</xdr:colOff>
      <xdr:row>36</xdr:row>
      <xdr:rowOff>253587</xdr:rowOff>
    </xdr:to>
    <xdr:pic>
      <xdr:nvPicPr>
        <xdr:cNvPr id="32" name="รูปภาพ 31" descr="advancedsettings.png">
          <a:hlinkClick xmlns:r="http://schemas.openxmlformats.org/officeDocument/2006/relationships" r:id="rId19" tooltip="บันทึกตัวชี้วัด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644526" y="6391275"/>
          <a:ext cx="252000" cy="252000"/>
        </a:xfrm>
        <a:prstGeom prst="rect">
          <a:avLst/>
        </a:prstGeom>
      </xdr:spPr>
    </xdr:pic>
    <xdr:clientData/>
  </xdr:twoCellAnchor>
  <xdr:twoCellAnchor editAs="oneCell">
    <xdr:from>
      <xdr:col>2</xdr:col>
      <xdr:colOff>66675</xdr:colOff>
      <xdr:row>37</xdr:row>
      <xdr:rowOff>34923</xdr:rowOff>
    </xdr:from>
    <xdr:to>
      <xdr:col>2</xdr:col>
      <xdr:colOff>282675</xdr:colOff>
      <xdr:row>37</xdr:row>
      <xdr:rowOff>250923</xdr:rowOff>
    </xdr:to>
    <xdr:pic>
      <xdr:nvPicPr>
        <xdr:cNvPr id="33" name="รูปภาพ 32" descr="easymoblog.png">
          <a:hlinkClick xmlns:r="http://schemas.openxmlformats.org/officeDocument/2006/relationships" r:id="rId21" tooltip="คำอธิบายการใช้แบบบันทึกผลการเรียนประจำ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638175" y="6694486"/>
          <a:ext cx="216000" cy="216000"/>
        </a:xfrm>
        <a:prstGeom prst="rect">
          <a:avLst/>
        </a:prstGeom>
      </xdr:spPr>
    </xdr:pic>
    <xdr:clientData/>
  </xdr:twoCellAnchor>
  <xdr:twoCellAnchor editAs="oneCell">
    <xdr:from>
      <xdr:col>2</xdr:col>
      <xdr:colOff>69271</xdr:colOff>
      <xdr:row>40</xdr:row>
      <xdr:rowOff>12984</xdr:rowOff>
    </xdr:from>
    <xdr:to>
      <xdr:col>2</xdr:col>
      <xdr:colOff>315046</xdr:colOff>
      <xdr:row>40</xdr:row>
      <xdr:rowOff>264984</xdr:rowOff>
    </xdr:to>
    <xdr:pic>
      <xdr:nvPicPr>
        <xdr:cNvPr id="34" name="รูปภาพ 33" descr="access.png">
          <a:hlinkClick xmlns:r="http://schemas.openxmlformats.org/officeDocument/2006/relationships" r:id="rId13" tooltip="เกี่ยวกับผู้พัฒนาแบบบันทึก"/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521709" y="8275922"/>
          <a:ext cx="245775" cy="252000"/>
        </a:xfrm>
        <a:prstGeom prst="rect">
          <a:avLst/>
        </a:prstGeom>
      </xdr:spPr>
    </xdr:pic>
    <xdr:clientData/>
  </xdr:twoCellAnchor>
  <xdr:twoCellAnchor>
    <xdr:from>
      <xdr:col>9</xdr:col>
      <xdr:colOff>23815</xdr:colOff>
      <xdr:row>59</xdr:row>
      <xdr:rowOff>119062</xdr:rowOff>
    </xdr:from>
    <xdr:to>
      <xdr:col>10</xdr:col>
      <xdr:colOff>15879</xdr:colOff>
      <xdr:row>61</xdr:row>
      <xdr:rowOff>230191</xdr:rowOff>
    </xdr:to>
    <xdr:cxnSp macro="">
      <xdr:nvCxnSpPr>
        <xdr:cNvPr id="40" name="ลูกศรเชื่อมต่อแบบตรง 39"/>
        <xdr:cNvCxnSpPr/>
      </xdr:nvCxnSpPr>
      <xdr:spPr>
        <a:xfrm rot="5400000" flipH="1" flipV="1">
          <a:off x="3952876" y="9652002"/>
          <a:ext cx="587379" cy="523876"/>
        </a:xfrm>
        <a:prstGeom prst="straightConnector1">
          <a:avLst/>
        </a:prstGeom>
        <a:ln>
          <a:tailEnd type="arrow"/>
        </a:ln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7940</xdr:colOff>
      <xdr:row>60</xdr:row>
      <xdr:rowOff>150812</xdr:rowOff>
    </xdr:from>
    <xdr:to>
      <xdr:col>9</xdr:col>
      <xdr:colOff>508000</xdr:colOff>
      <xdr:row>61</xdr:row>
      <xdr:rowOff>214316</xdr:rowOff>
    </xdr:to>
    <xdr:cxnSp macro="">
      <xdr:nvCxnSpPr>
        <xdr:cNvPr id="43" name="ลูกศรเชื่อมต่อแบบตรง 42"/>
        <xdr:cNvCxnSpPr/>
      </xdr:nvCxnSpPr>
      <xdr:spPr>
        <a:xfrm flipV="1">
          <a:off x="3968753" y="9890125"/>
          <a:ext cx="500060" cy="301629"/>
        </a:xfrm>
        <a:prstGeom prst="straightConnector1">
          <a:avLst/>
        </a:prstGeom>
        <a:ln>
          <a:tailEnd type="arrow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31750</xdr:colOff>
      <xdr:row>61</xdr:row>
      <xdr:rowOff>222251</xdr:rowOff>
    </xdr:from>
    <xdr:to>
      <xdr:col>9</xdr:col>
      <xdr:colOff>484187</xdr:colOff>
      <xdr:row>62</xdr:row>
      <xdr:rowOff>119062</xdr:rowOff>
    </xdr:to>
    <xdr:cxnSp macro="">
      <xdr:nvCxnSpPr>
        <xdr:cNvPr id="49" name="ลูกศรเชื่อมต่อแบบตรง 48"/>
        <xdr:cNvCxnSpPr/>
      </xdr:nvCxnSpPr>
      <xdr:spPr>
        <a:xfrm>
          <a:off x="3992563" y="10199689"/>
          <a:ext cx="452437" cy="134936"/>
        </a:xfrm>
        <a:prstGeom prst="straightConnector1">
          <a:avLst/>
        </a:prstGeom>
        <a:ln>
          <a:tailEnd type="arrow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8</xdr:col>
      <xdr:colOff>515938</xdr:colOff>
      <xdr:row>61</xdr:row>
      <xdr:rowOff>190500</xdr:rowOff>
    </xdr:from>
    <xdr:to>
      <xdr:col>9</xdr:col>
      <xdr:colOff>500062</xdr:colOff>
      <xdr:row>63</xdr:row>
      <xdr:rowOff>142875</xdr:rowOff>
    </xdr:to>
    <xdr:cxnSp macro="">
      <xdr:nvCxnSpPr>
        <xdr:cNvPr id="52" name="ลูกศรเชื่อมต่อแบบตรง 51"/>
        <xdr:cNvCxnSpPr/>
      </xdr:nvCxnSpPr>
      <xdr:spPr>
        <a:xfrm>
          <a:off x="3944938" y="10167938"/>
          <a:ext cx="515937" cy="428625"/>
        </a:xfrm>
        <a:prstGeom prst="straightConnector1">
          <a:avLst/>
        </a:prstGeom>
        <a:ln>
          <a:tailEnd type="arrow"/>
        </a:ln>
      </xdr:spPr>
      <xdr:style>
        <a:lnRef idx="2">
          <a:schemeClr val="accent6"/>
        </a:lnRef>
        <a:fillRef idx="0">
          <a:schemeClr val="accent6"/>
        </a:fillRef>
        <a:effectRef idx="1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8</xdr:col>
      <xdr:colOff>531811</xdr:colOff>
      <xdr:row>61</xdr:row>
      <xdr:rowOff>198437</xdr:rowOff>
    </xdr:from>
    <xdr:to>
      <xdr:col>9</xdr:col>
      <xdr:colOff>523877</xdr:colOff>
      <xdr:row>64</xdr:row>
      <xdr:rowOff>166690</xdr:rowOff>
    </xdr:to>
    <xdr:cxnSp macro="">
      <xdr:nvCxnSpPr>
        <xdr:cNvPr id="55" name="ลูกศรเชื่อมต่อแบบตรง 54"/>
        <xdr:cNvCxnSpPr/>
      </xdr:nvCxnSpPr>
      <xdr:spPr>
        <a:xfrm rot="16200000" flipH="1">
          <a:off x="3881437" y="10255249"/>
          <a:ext cx="682628" cy="523879"/>
        </a:xfrm>
        <a:prstGeom prst="straightConnector1">
          <a:avLst/>
        </a:prstGeom>
        <a:ln>
          <a:tailEnd type="arrow"/>
        </a:ln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31752</xdr:colOff>
      <xdr:row>61</xdr:row>
      <xdr:rowOff>206377</xdr:rowOff>
    </xdr:from>
    <xdr:to>
      <xdr:col>10</xdr:col>
      <xdr:colOff>15877</xdr:colOff>
      <xdr:row>65</xdr:row>
      <xdr:rowOff>127003</xdr:rowOff>
    </xdr:to>
    <xdr:cxnSp macro="">
      <xdr:nvCxnSpPr>
        <xdr:cNvPr id="58" name="ลูกศรเชื่อมต่อแบบตรง 57"/>
        <xdr:cNvCxnSpPr/>
      </xdr:nvCxnSpPr>
      <xdr:spPr>
        <a:xfrm rot="16200000" flipH="1">
          <a:off x="3813971" y="10362409"/>
          <a:ext cx="873126" cy="515937"/>
        </a:xfrm>
        <a:prstGeom prst="straightConnector1">
          <a:avLst/>
        </a:prstGeom>
        <a:ln>
          <a:tailEnd type="arrow"/>
        </a:ln>
      </xdr:spPr>
      <xdr:style>
        <a:lnRef idx="2">
          <a:schemeClr val="accent2"/>
        </a:lnRef>
        <a:fillRef idx="0">
          <a:schemeClr val="accent2"/>
        </a:fillRef>
        <a:effectRef idx="1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7940</xdr:colOff>
      <xdr:row>61</xdr:row>
      <xdr:rowOff>214314</xdr:rowOff>
    </xdr:from>
    <xdr:to>
      <xdr:col>9</xdr:col>
      <xdr:colOff>515937</xdr:colOff>
      <xdr:row>66</xdr:row>
      <xdr:rowOff>174624</xdr:rowOff>
    </xdr:to>
    <xdr:cxnSp macro="">
      <xdr:nvCxnSpPr>
        <xdr:cNvPr id="61" name="ลูกศรเชื่อมต่อแบบตรง 60"/>
        <xdr:cNvCxnSpPr/>
      </xdr:nvCxnSpPr>
      <xdr:spPr>
        <a:xfrm rot="16200000" flipH="1">
          <a:off x="3647284" y="10513221"/>
          <a:ext cx="1150935" cy="507997"/>
        </a:xfrm>
        <a:prstGeom prst="straightConnector1">
          <a:avLst/>
        </a:prstGeom>
        <a:ln>
          <a:tailEnd type="arrow"/>
        </a:ln>
      </xdr:spPr>
      <xdr:style>
        <a:lnRef idx="2">
          <a:schemeClr val="accent4"/>
        </a:lnRef>
        <a:fillRef idx="0">
          <a:schemeClr val="accent4"/>
        </a:fillRef>
        <a:effectRef idx="1">
          <a:schemeClr val="accent4"/>
        </a:effectRef>
        <a:fontRef idx="minor">
          <a:schemeClr val="tx1"/>
        </a:fontRef>
      </xdr:style>
    </xdr:cxnSp>
    <xdr:clientData/>
  </xdr:twoCellAnchor>
  <xdr:twoCellAnchor editAs="oneCell">
    <xdr:from>
      <xdr:col>3</xdr:col>
      <xdr:colOff>293688</xdr:colOff>
      <xdr:row>16</xdr:row>
      <xdr:rowOff>20667</xdr:rowOff>
    </xdr:from>
    <xdr:to>
      <xdr:col>7</xdr:col>
      <xdr:colOff>452438</xdr:colOff>
      <xdr:row>22</xdr:row>
      <xdr:rowOff>172552</xdr:rowOff>
    </xdr:to>
    <xdr:pic>
      <xdr:nvPicPr>
        <xdr:cNvPr id="41" name="รูปภาพ 40" descr="time001.jpg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1063626" y="3806855"/>
          <a:ext cx="2286000" cy="1771135"/>
        </a:xfrm>
        <a:prstGeom prst="rect">
          <a:avLst/>
        </a:prstGeom>
      </xdr:spPr>
    </xdr:pic>
    <xdr:clientData/>
  </xdr:twoCellAnchor>
  <xdr:twoCellAnchor editAs="oneCell">
    <xdr:from>
      <xdr:col>12</xdr:col>
      <xdr:colOff>317515</xdr:colOff>
      <xdr:row>15</xdr:row>
      <xdr:rowOff>261937</xdr:rowOff>
    </xdr:from>
    <xdr:to>
      <xdr:col>14</xdr:col>
      <xdr:colOff>51900</xdr:colOff>
      <xdr:row>21</xdr:row>
      <xdr:rowOff>37163</xdr:rowOff>
    </xdr:to>
    <xdr:pic>
      <xdr:nvPicPr>
        <xdr:cNvPr id="42" name="รูปภาพ 41" descr="time002.jpg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5873765" y="3778250"/>
          <a:ext cx="1496510" cy="1394476"/>
        </a:xfrm>
        <a:prstGeom prst="rect">
          <a:avLst/>
        </a:prstGeom>
      </xdr:spPr>
    </xdr:pic>
    <xdr:clientData/>
  </xdr:twoCellAnchor>
  <xdr:twoCellAnchor>
    <xdr:from>
      <xdr:col>11</xdr:col>
      <xdr:colOff>365125</xdr:colOff>
      <xdr:row>17</xdr:row>
      <xdr:rowOff>7939</xdr:rowOff>
    </xdr:from>
    <xdr:to>
      <xdr:col>13</xdr:col>
      <xdr:colOff>896937</xdr:colOff>
      <xdr:row>17</xdr:row>
      <xdr:rowOff>158750</xdr:rowOff>
    </xdr:to>
    <xdr:cxnSp macro="">
      <xdr:nvCxnSpPr>
        <xdr:cNvPr id="45" name="ลูกศรเชื่อมต่อแบบตรง 44"/>
        <xdr:cNvCxnSpPr/>
      </xdr:nvCxnSpPr>
      <xdr:spPr>
        <a:xfrm flipV="1">
          <a:off x="5389563" y="4064002"/>
          <a:ext cx="1595437" cy="150811"/>
        </a:xfrm>
        <a:prstGeom prst="straightConnector1">
          <a:avLst/>
        </a:prstGeom>
        <a:ln>
          <a:tailEnd type="arrow"/>
        </a:ln>
      </xdr:spPr>
      <xdr:style>
        <a:lnRef idx="2">
          <a:schemeClr val="accent6"/>
        </a:lnRef>
        <a:fillRef idx="0">
          <a:schemeClr val="accent6"/>
        </a:fillRef>
        <a:effectRef idx="1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4</xdr:col>
      <xdr:colOff>428626</xdr:colOff>
      <xdr:row>20</xdr:row>
      <xdr:rowOff>31752</xdr:rowOff>
    </xdr:from>
    <xdr:to>
      <xdr:col>8</xdr:col>
      <xdr:colOff>230189</xdr:colOff>
      <xdr:row>23</xdr:row>
      <xdr:rowOff>71437</xdr:rowOff>
    </xdr:to>
    <xdr:cxnSp macro="">
      <xdr:nvCxnSpPr>
        <xdr:cNvPr id="54" name="ลูกศรเชื่อมต่อแบบตรง 53"/>
        <xdr:cNvCxnSpPr/>
      </xdr:nvCxnSpPr>
      <xdr:spPr>
        <a:xfrm rot="10800000">
          <a:off x="1730376" y="4897440"/>
          <a:ext cx="1928813" cy="849310"/>
        </a:xfrm>
        <a:prstGeom prst="straightConnector1">
          <a:avLst/>
        </a:prstGeom>
        <a:ln>
          <a:tailEnd type="arrow"/>
        </a:ln>
      </xdr:spPr>
      <xdr:style>
        <a:lnRef idx="2">
          <a:schemeClr val="accent6"/>
        </a:lnRef>
        <a:fillRef idx="0">
          <a:schemeClr val="accent6"/>
        </a:fillRef>
        <a:effectRef idx="1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301625</xdr:colOff>
      <xdr:row>22</xdr:row>
      <xdr:rowOff>254002</xdr:rowOff>
    </xdr:from>
    <xdr:to>
      <xdr:col>12</xdr:col>
      <xdr:colOff>79375</xdr:colOff>
      <xdr:row>27</xdr:row>
      <xdr:rowOff>214313</xdr:rowOff>
    </xdr:to>
    <xdr:cxnSp macro="">
      <xdr:nvCxnSpPr>
        <xdr:cNvPr id="63" name="ลูกศรเชื่อมต่อแบบตรง 62"/>
        <xdr:cNvCxnSpPr/>
      </xdr:nvCxnSpPr>
      <xdr:spPr>
        <a:xfrm rot="5400000" flipH="1" flipV="1">
          <a:off x="4893470" y="6092033"/>
          <a:ext cx="1174748" cy="309562"/>
        </a:xfrm>
        <a:prstGeom prst="straightConnector1">
          <a:avLst/>
        </a:prstGeom>
        <a:ln>
          <a:tailEnd type="arrow"/>
        </a:ln>
      </xdr:spPr>
      <xdr:style>
        <a:lnRef idx="2">
          <a:schemeClr val="accent6"/>
        </a:lnRef>
        <a:fillRef idx="0">
          <a:schemeClr val="accent6"/>
        </a:fillRef>
        <a:effectRef idx="1">
          <a:schemeClr val="accent6"/>
        </a:effectRef>
        <a:fontRef idx="minor">
          <a:schemeClr val="tx1"/>
        </a:fontRef>
      </xdr:style>
    </xdr:cxnSp>
    <xdr:clientData/>
  </xdr:twoCellAnchor>
  <xdr:twoCellAnchor editAs="oneCell">
    <xdr:from>
      <xdr:col>3</xdr:col>
      <xdr:colOff>47625</xdr:colOff>
      <xdr:row>43</xdr:row>
      <xdr:rowOff>20503</xdr:rowOff>
    </xdr:from>
    <xdr:to>
      <xdr:col>13</xdr:col>
      <xdr:colOff>1000125</xdr:colOff>
      <xdr:row>44</xdr:row>
      <xdr:rowOff>198438</xdr:rowOff>
    </xdr:to>
    <xdr:pic>
      <xdr:nvPicPr>
        <xdr:cNvPr id="68" name="รูปภาพ 67" descr="time004.jpg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817563" y="11768003"/>
          <a:ext cx="6270625" cy="463685"/>
        </a:xfrm>
        <a:prstGeom prst="rect">
          <a:avLst/>
        </a:prstGeom>
      </xdr:spPr>
    </xdr:pic>
    <xdr:clientData/>
  </xdr:twoCellAnchor>
  <xdr:twoCellAnchor editAs="oneCell">
    <xdr:from>
      <xdr:col>3</xdr:col>
      <xdr:colOff>55566</xdr:colOff>
      <xdr:row>46</xdr:row>
      <xdr:rowOff>103428</xdr:rowOff>
    </xdr:from>
    <xdr:to>
      <xdr:col>8</xdr:col>
      <xdr:colOff>301629</xdr:colOff>
      <xdr:row>47</xdr:row>
      <xdr:rowOff>214313</xdr:rowOff>
    </xdr:to>
    <xdr:pic>
      <xdr:nvPicPr>
        <xdr:cNvPr id="69" name="รูปภาพ 68" descr="time005.jpg"/>
        <xdr:cNvPicPr>
          <a:picLocks noChangeAspect="1"/>
        </xdr:cNvPicPr>
      </xdr:nvPicPr>
      <xdr:blipFill>
        <a:blip xmlns:r="http://schemas.openxmlformats.org/officeDocument/2006/relationships" r:embed="rId26" cstate="print"/>
        <a:srcRect r="54101"/>
        <a:stretch>
          <a:fillRect/>
        </a:stretch>
      </xdr:blipFill>
      <xdr:spPr>
        <a:xfrm>
          <a:off x="825504" y="12708178"/>
          <a:ext cx="2905125" cy="396635"/>
        </a:xfrm>
        <a:prstGeom prst="rect">
          <a:avLst/>
        </a:prstGeom>
      </xdr:spPr>
    </xdr:pic>
    <xdr:clientData/>
  </xdr:twoCellAnchor>
  <xdr:twoCellAnchor editAs="oneCell">
    <xdr:from>
      <xdr:col>5</xdr:col>
      <xdr:colOff>484187</xdr:colOff>
      <xdr:row>47</xdr:row>
      <xdr:rowOff>246063</xdr:rowOff>
    </xdr:from>
    <xdr:to>
      <xdr:col>8</xdr:col>
      <xdr:colOff>369599</xdr:colOff>
      <xdr:row>49</xdr:row>
      <xdr:rowOff>127000</xdr:rowOff>
    </xdr:to>
    <xdr:pic>
      <xdr:nvPicPr>
        <xdr:cNvPr id="70" name="รูปภาพ 69" descr="time005.jpg"/>
        <xdr:cNvPicPr>
          <a:picLocks noChangeAspect="1"/>
        </xdr:cNvPicPr>
      </xdr:nvPicPr>
      <xdr:blipFill>
        <a:blip xmlns:r="http://schemas.openxmlformats.org/officeDocument/2006/relationships" r:embed="rId26" cstate="print"/>
        <a:srcRect r="89340" b="14488"/>
        <a:stretch>
          <a:fillRect/>
        </a:stretch>
      </xdr:blipFill>
      <xdr:spPr>
        <a:xfrm>
          <a:off x="2317750" y="13136563"/>
          <a:ext cx="1480849" cy="452437"/>
        </a:xfrm>
        <a:prstGeom prst="rect">
          <a:avLst/>
        </a:prstGeom>
      </xdr:spPr>
    </xdr:pic>
    <xdr:clientData/>
  </xdr:twoCellAnchor>
  <xdr:twoCellAnchor>
    <xdr:from>
      <xdr:col>3</xdr:col>
      <xdr:colOff>198437</xdr:colOff>
      <xdr:row>47</xdr:row>
      <xdr:rowOff>39691</xdr:rowOff>
    </xdr:from>
    <xdr:to>
      <xdr:col>4</xdr:col>
      <xdr:colOff>333375</xdr:colOff>
      <xdr:row>48</xdr:row>
      <xdr:rowOff>23814</xdr:rowOff>
    </xdr:to>
    <xdr:cxnSp macro="">
      <xdr:nvCxnSpPr>
        <xdr:cNvPr id="72" name="ลูกศรเชื่อมต่อแบบตรง 71"/>
        <xdr:cNvCxnSpPr/>
      </xdr:nvCxnSpPr>
      <xdr:spPr>
        <a:xfrm rot="10800000">
          <a:off x="968375" y="12930191"/>
          <a:ext cx="666750" cy="269873"/>
        </a:xfrm>
        <a:prstGeom prst="straightConnector1">
          <a:avLst/>
        </a:prstGeom>
        <a:ln>
          <a:tailEnd type="arrow"/>
        </a:ln>
      </xdr:spPr>
      <xdr:style>
        <a:lnRef idx="2">
          <a:schemeClr val="accent6"/>
        </a:lnRef>
        <a:fillRef idx="0">
          <a:schemeClr val="accent6"/>
        </a:fillRef>
        <a:effectRef idx="1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5</xdr:col>
      <xdr:colOff>246062</xdr:colOff>
      <xdr:row>48</xdr:row>
      <xdr:rowOff>47625</xdr:rowOff>
    </xdr:from>
    <xdr:to>
      <xdr:col>7</xdr:col>
      <xdr:colOff>277812</xdr:colOff>
      <xdr:row>49</xdr:row>
      <xdr:rowOff>39688</xdr:rowOff>
    </xdr:to>
    <xdr:sp macro="" textlink="">
      <xdr:nvSpPr>
        <xdr:cNvPr id="75" name="สี่เหลี่ยมมุมมน 74"/>
        <xdr:cNvSpPr/>
      </xdr:nvSpPr>
      <xdr:spPr>
        <a:xfrm>
          <a:off x="2079625" y="13223875"/>
          <a:ext cx="1095375" cy="277813"/>
        </a:xfrm>
        <a:prstGeom prst="roundRect">
          <a:avLst/>
        </a:prstGeom>
        <a:noFill/>
        <a:ln>
          <a:solidFill>
            <a:schemeClr val="accent6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3</xdr:col>
      <xdr:colOff>39686</xdr:colOff>
      <xdr:row>51</xdr:row>
      <xdr:rowOff>70408</xdr:rowOff>
    </xdr:from>
    <xdr:to>
      <xdr:col>10</xdr:col>
      <xdr:colOff>182563</xdr:colOff>
      <xdr:row>52</xdr:row>
      <xdr:rowOff>55563</xdr:rowOff>
    </xdr:to>
    <xdr:pic>
      <xdr:nvPicPr>
        <xdr:cNvPr id="77" name="รูปภาพ 76" descr="time006.jpg"/>
        <xdr:cNvPicPr>
          <a:picLocks noChangeAspect="1"/>
        </xdr:cNvPicPr>
      </xdr:nvPicPr>
      <xdr:blipFill>
        <a:blip xmlns:r="http://schemas.openxmlformats.org/officeDocument/2006/relationships" r:embed="rId27" cstate="print"/>
        <a:srcRect r="38041" b="2846"/>
        <a:stretch>
          <a:fillRect/>
        </a:stretch>
      </xdr:blipFill>
      <xdr:spPr>
        <a:xfrm>
          <a:off x="809624" y="14103908"/>
          <a:ext cx="3865564" cy="270905"/>
        </a:xfrm>
        <a:prstGeom prst="rect">
          <a:avLst/>
        </a:prstGeom>
      </xdr:spPr>
    </xdr:pic>
    <xdr:clientData/>
  </xdr:twoCellAnchor>
  <xdr:twoCellAnchor editAs="oneCell">
    <xdr:from>
      <xdr:col>3</xdr:col>
      <xdr:colOff>31749</xdr:colOff>
      <xdr:row>52</xdr:row>
      <xdr:rowOff>180822</xdr:rowOff>
    </xdr:from>
    <xdr:to>
      <xdr:col>13</xdr:col>
      <xdr:colOff>849312</xdr:colOff>
      <xdr:row>53</xdr:row>
      <xdr:rowOff>111125</xdr:rowOff>
    </xdr:to>
    <xdr:pic>
      <xdr:nvPicPr>
        <xdr:cNvPr id="78" name="รูปภาพ 77" descr="time007.jpg"/>
        <xdr:cNvPicPr>
          <a:picLocks noChangeAspect="1"/>
        </xdr:cNvPicPr>
      </xdr:nvPicPr>
      <xdr:blipFill>
        <a:blip xmlns:r="http://schemas.openxmlformats.org/officeDocument/2006/relationships" r:embed="rId28" cstate="print"/>
        <a:srcRect r="5130" b="9926"/>
        <a:stretch>
          <a:fillRect/>
        </a:stretch>
      </xdr:blipFill>
      <xdr:spPr>
        <a:xfrm>
          <a:off x="801687" y="14500072"/>
          <a:ext cx="6135688" cy="216053"/>
        </a:xfrm>
        <a:prstGeom prst="rect">
          <a:avLst/>
        </a:prstGeom>
      </xdr:spPr>
    </xdr:pic>
    <xdr:clientData/>
  </xdr:twoCellAnchor>
  <xdr:twoCellAnchor editAs="oneCell">
    <xdr:from>
      <xdr:col>7</xdr:col>
      <xdr:colOff>396875</xdr:colOff>
      <xdr:row>60</xdr:row>
      <xdr:rowOff>47625</xdr:rowOff>
    </xdr:from>
    <xdr:to>
      <xdr:col>8</xdr:col>
      <xdr:colOff>291525</xdr:colOff>
      <xdr:row>62</xdr:row>
      <xdr:rowOff>1</xdr:rowOff>
    </xdr:to>
    <xdr:pic>
      <xdr:nvPicPr>
        <xdr:cNvPr id="79" name="รูปภาพ 78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294063" y="16787813"/>
          <a:ext cx="426462" cy="428626"/>
        </a:xfrm>
        <a:prstGeom prst="rect">
          <a:avLst/>
        </a:prstGeom>
      </xdr:spPr>
    </xdr:pic>
    <xdr:clientData/>
  </xdr:twoCellAnchor>
  <xdr:twoCellAnchor editAs="oneCell">
    <xdr:from>
      <xdr:col>12</xdr:col>
      <xdr:colOff>31752</xdr:colOff>
      <xdr:row>0</xdr:row>
      <xdr:rowOff>55566</xdr:rowOff>
    </xdr:from>
    <xdr:to>
      <xdr:col>12</xdr:col>
      <xdr:colOff>434952</xdr:colOff>
      <xdr:row>0</xdr:row>
      <xdr:rowOff>458766</xdr:rowOff>
    </xdr:to>
    <xdr:pic>
      <xdr:nvPicPr>
        <xdr:cNvPr id="53" name="รูปภาพ 52" descr="important.png">
          <a:hlinkClick xmlns:r="http://schemas.openxmlformats.org/officeDocument/2006/relationships" r:id="rId29" tooltip="อ่านก่อนทำ"/>
        </xdr:cNvPr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5588002" y="55566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79375</xdr:colOff>
      <xdr:row>7</xdr:row>
      <xdr:rowOff>254000</xdr:rowOff>
    </xdr:from>
    <xdr:to>
      <xdr:col>3</xdr:col>
      <xdr:colOff>13875</xdr:colOff>
      <xdr:row>8</xdr:row>
      <xdr:rowOff>236125</xdr:rowOff>
    </xdr:to>
    <xdr:pic>
      <xdr:nvPicPr>
        <xdr:cNvPr id="56" name="รูปภาพ 55" descr="important.png">
          <a:hlinkClick xmlns:r="http://schemas.openxmlformats.org/officeDocument/2006/relationships" r:id="rId29" tooltip="อ่านก่อนทำ"/>
        </xdr:cNvPr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531813" y="7683500"/>
          <a:ext cx="252000" cy="252000"/>
        </a:xfrm>
        <a:prstGeom prst="rect">
          <a:avLst/>
        </a:prstGeom>
      </xdr:spPr>
    </xdr:pic>
    <xdr:clientData/>
  </xdr:twoCellAnchor>
  <xdr:twoCellAnchor editAs="oneCell">
    <xdr:from>
      <xdr:col>8</xdr:col>
      <xdr:colOff>293688</xdr:colOff>
      <xdr:row>46</xdr:row>
      <xdr:rowOff>103428</xdr:rowOff>
    </xdr:from>
    <xdr:to>
      <xdr:col>13</xdr:col>
      <xdr:colOff>669925</xdr:colOff>
      <xdr:row>47</xdr:row>
      <xdr:rowOff>214313</xdr:rowOff>
    </xdr:to>
    <xdr:pic>
      <xdr:nvPicPr>
        <xdr:cNvPr id="57" name="รูปภาพ 56" descr="time005.jpg"/>
        <xdr:cNvPicPr>
          <a:picLocks noChangeAspect="1"/>
        </xdr:cNvPicPr>
      </xdr:nvPicPr>
      <xdr:blipFill>
        <a:blip xmlns:r="http://schemas.openxmlformats.org/officeDocument/2006/relationships" r:embed="rId26" cstate="print"/>
        <a:srcRect l="52044"/>
        <a:stretch>
          <a:fillRect/>
        </a:stretch>
      </xdr:blipFill>
      <xdr:spPr>
        <a:xfrm>
          <a:off x="3722688" y="12708178"/>
          <a:ext cx="3035300" cy="396635"/>
        </a:xfrm>
        <a:prstGeom prst="rect">
          <a:avLst/>
        </a:prstGeom>
      </xdr:spPr>
    </xdr:pic>
    <xdr:clientData/>
  </xdr:twoCellAnchor>
  <xdr:twoCellAnchor editAs="oneCell">
    <xdr:from>
      <xdr:col>10</xdr:col>
      <xdr:colOff>174624</xdr:colOff>
      <xdr:row>51</xdr:row>
      <xdr:rowOff>71436</xdr:rowOff>
    </xdr:from>
    <xdr:to>
      <xdr:col>13</xdr:col>
      <xdr:colOff>373060</xdr:colOff>
      <xdr:row>52</xdr:row>
      <xdr:rowOff>63499</xdr:rowOff>
    </xdr:to>
    <xdr:pic>
      <xdr:nvPicPr>
        <xdr:cNvPr id="59" name="รูปภาพ 58" descr="time006.jpg"/>
        <xdr:cNvPicPr>
          <a:picLocks noChangeAspect="1"/>
        </xdr:cNvPicPr>
      </xdr:nvPicPr>
      <xdr:blipFill>
        <a:blip xmlns:r="http://schemas.openxmlformats.org/officeDocument/2006/relationships" r:embed="rId27" cstate="print"/>
        <a:srcRect l="71247" t="369"/>
        <a:stretch>
          <a:fillRect/>
        </a:stretch>
      </xdr:blipFill>
      <xdr:spPr>
        <a:xfrm>
          <a:off x="4667249" y="14104936"/>
          <a:ext cx="1793874" cy="277813"/>
        </a:xfrm>
        <a:prstGeom prst="rect">
          <a:avLst/>
        </a:prstGeom>
      </xdr:spPr>
    </xdr:pic>
    <xdr:clientData/>
  </xdr:twoCellAnchor>
  <xdr:twoCellAnchor editAs="oneCell">
    <xdr:from>
      <xdr:col>10</xdr:col>
      <xdr:colOff>301625</xdr:colOff>
      <xdr:row>43</xdr:row>
      <xdr:rowOff>119062</xdr:rowOff>
    </xdr:from>
    <xdr:to>
      <xdr:col>11</xdr:col>
      <xdr:colOff>21812</xdr:colOff>
      <xdr:row>44</xdr:row>
      <xdr:rowOff>85312</xdr:rowOff>
    </xdr:to>
    <xdr:pic>
      <xdr:nvPicPr>
        <xdr:cNvPr id="60" name="รูปภาพ 59" descr="important.png">
          <a:hlinkClick xmlns:r="http://schemas.openxmlformats.org/officeDocument/2006/relationships" r:id="rId29" tooltip="อ่านก่อนทำ"/>
        </xdr:cNvPr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4794250" y="11866562"/>
          <a:ext cx="252000" cy="252000"/>
        </a:xfrm>
        <a:prstGeom prst="rect">
          <a:avLst/>
        </a:prstGeom>
      </xdr:spPr>
    </xdr:pic>
    <xdr:clientData/>
  </xdr:twoCellAnchor>
  <xdr:twoCellAnchor editAs="oneCell">
    <xdr:from>
      <xdr:col>9</xdr:col>
      <xdr:colOff>521709</xdr:colOff>
      <xdr:row>43</xdr:row>
      <xdr:rowOff>139984</xdr:rowOff>
    </xdr:from>
    <xdr:to>
      <xdr:col>10</xdr:col>
      <xdr:colOff>235672</xdr:colOff>
      <xdr:row>44</xdr:row>
      <xdr:rowOff>106234</xdr:rowOff>
    </xdr:to>
    <xdr:pic>
      <xdr:nvPicPr>
        <xdr:cNvPr id="62" name="รูปภาพ 61" descr="access.png">
          <a:hlinkClick xmlns:r="http://schemas.openxmlformats.org/officeDocument/2006/relationships" r:id="rId13" tooltip="เกี่ยวกับผู้พัฒนาแบบบันทึก"/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4482522" y="11887484"/>
          <a:ext cx="245775" cy="252000"/>
        </a:xfrm>
        <a:prstGeom prst="rect">
          <a:avLst/>
        </a:prstGeom>
      </xdr:spPr>
    </xdr:pic>
    <xdr:clientData/>
  </xdr:twoCellAnchor>
  <xdr:twoCellAnchor editAs="oneCell">
    <xdr:from>
      <xdr:col>9</xdr:col>
      <xdr:colOff>189779</xdr:colOff>
      <xdr:row>43</xdr:row>
      <xdr:rowOff>155865</xdr:rowOff>
    </xdr:from>
    <xdr:to>
      <xdr:col>9</xdr:col>
      <xdr:colOff>442231</xdr:colOff>
      <xdr:row>44</xdr:row>
      <xdr:rowOff>122115</xdr:rowOff>
    </xdr:to>
    <xdr:pic>
      <xdr:nvPicPr>
        <xdr:cNvPr id="65" name="รูปภาพ 64" descr="designet.png">
          <a:hlinkClick xmlns:r="http://schemas.openxmlformats.org/officeDocument/2006/relationships" r:id="rId11" tooltip="ตัวชี้วัดการประเมินการอ่าน คิดวิเคราะห์และเขียน"/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4150592" y="11903365"/>
          <a:ext cx="252452" cy="252000"/>
        </a:xfrm>
        <a:prstGeom prst="rect">
          <a:avLst/>
        </a:prstGeom>
      </xdr:spPr>
    </xdr:pic>
    <xdr:clientData/>
  </xdr:twoCellAnchor>
  <xdr:twoCellAnchor editAs="oneCell">
    <xdr:from>
      <xdr:col>8</xdr:col>
      <xdr:colOff>404819</xdr:colOff>
      <xdr:row>43</xdr:row>
      <xdr:rowOff>166699</xdr:rowOff>
    </xdr:from>
    <xdr:to>
      <xdr:col>9</xdr:col>
      <xdr:colOff>128615</xdr:colOff>
      <xdr:row>44</xdr:row>
      <xdr:rowOff>132949</xdr:rowOff>
    </xdr:to>
    <xdr:pic>
      <xdr:nvPicPr>
        <xdr:cNvPr id="66" name="รูปภาพ 65" descr="Utilities.png">
          <a:hlinkClick xmlns:r="http://schemas.openxmlformats.org/officeDocument/2006/relationships" r:id="rId15" tooltip="ตัวชี้วัดคุณลักษณะอันพึงประสงค์"/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3833819" y="11914199"/>
          <a:ext cx="255609" cy="252000"/>
        </a:xfrm>
        <a:prstGeom prst="rect">
          <a:avLst/>
        </a:prstGeom>
      </xdr:spPr>
    </xdr:pic>
    <xdr:clientData/>
  </xdr:twoCellAnchor>
  <xdr:twoCellAnchor editAs="oneCell">
    <xdr:from>
      <xdr:col>8</xdr:col>
      <xdr:colOff>122238</xdr:colOff>
      <xdr:row>43</xdr:row>
      <xdr:rowOff>161923</xdr:rowOff>
    </xdr:from>
    <xdr:to>
      <xdr:col>8</xdr:col>
      <xdr:colOff>338238</xdr:colOff>
      <xdr:row>44</xdr:row>
      <xdr:rowOff>92173</xdr:rowOff>
    </xdr:to>
    <xdr:pic>
      <xdr:nvPicPr>
        <xdr:cNvPr id="67" name="รูปภาพ 66" descr="easymoblog.png">
          <a:hlinkClick xmlns:r="http://schemas.openxmlformats.org/officeDocument/2006/relationships" r:id="rId21" tooltip="คำอธิบายการใช้แบบบันทึกผลการเรียนประจำ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3551238" y="11909423"/>
          <a:ext cx="216000" cy="216000"/>
        </a:xfrm>
        <a:prstGeom prst="rect">
          <a:avLst/>
        </a:prstGeom>
      </xdr:spPr>
    </xdr:pic>
    <xdr:clientData/>
  </xdr:twoCellAnchor>
  <xdr:twoCellAnchor editAs="oneCell">
    <xdr:from>
      <xdr:col>7</xdr:col>
      <xdr:colOff>279401</xdr:colOff>
      <xdr:row>43</xdr:row>
      <xdr:rowOff>152399</xdr:rowOff>
    </xdr:from>
    <xdr:to>
      <xdr:col>7</xdr:col>
      <xdr:colOff>531401</xdr:colOff>
      <xdr:row>44</xdr:row>
      <xdr:rowOff>118649</xdr:rowOff>
    </xdr:to>
    <xdr:pic>
      <xdr:nvPicPr>
        <xdr:cNvPr id="71" name="รูปภาพ 70" descr="advancedsettings.png">
          <a:hlinkClick xmlns:r="http://schemas.openxmlformats.org/officeDocument/2006/relationships" r:id="rId19" tooltip="บันทึกตัวชี้วัด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3176589" y="11899899"/>
          <a:ext cx="252000" cy="252000"/>
        </a:xfrm>
        <a:prstGeom prst="rect">
          <a:avLst/>
        </a:prstGeom>
      </xdr:spPr>
    </xdr:pic>
    <xdr:clientData/>
  </xdr:twoCellAnchor>
  <xdr:twoCellAnchor editAs="oneCell">
    <xdr:from>
      <xdr:col>6</xdr:col>
      <xdr:colOff>468312</xdr:colOff>
      <xdr:row>43</xdr:row>
      <xdr:rowOff>166686</xdr:rowOff>
    </xdr:from>
    <xdr:to>
      <xdr:col>7</xdr:col>
      <xdr:colOff>188499</xdr:colOff>
      <xdr:row>44</xdr:row>
      <xdr:rowOff>132936</xdr:rowOff>
    </xdr:to>
    <xdr:pic>
      <xdr:nvPicPr>
        <xdr:cNvPr id="73" name="รูปภาพ 72" descr="lswitch.png">
          <a:hlinkClick xmlns:r="http://schemas.openxmlformats.org/officeDocument/2006/relationships" r:id="rId17" tooltip="ประเมินอ่าน คิดวิเคราะห์ เขียน"/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2833687" y="11914186"/>
          <a:ext cx="252000" cy="252000"/>
        </a:xfrm>
        <a:prstGeom prst="rect">
          <a:avLst/>
        </a:prstGeom>
      </xdr:spPr>
    </xdr:pic>
    <xdr:clientData/>
  </xdr:twoCellAnchor>
  <xdr:twoCellAnchor editAs="oneCell">
    <xdr:from>
      <xdr:col>6</xdr:col>
      <xdr:colOff>120506</xdr:colOff>
      <xdr:row>43</xdr:row>
      <xdr:rowOff>132051</xdr:rowOff>
    </xdr:from>
    <xdr:to>
      <xdr:col>6</xdr:col>
      <xdr:colOff>404898</xdr:colOff>
      <xdr:row>44</xdr:row>
      <xdr:rowOff>134301</xdr:rowOff>
    </xdr:to>
    <xdr:pic>
      <xdr:nvPicPr>
        <xdr:cNvPr id="74" name="รูปภาพ 73" descr="aim_protocol.png">
          <a:hlinkClick xmlns:r="http://schemas.openxmlformats.org/officeDocument/2006/relationships" r:id="rId9" tooltip="ประเมินคุณลักษณะฯ"/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2485881" y="11879551"/>
          <a:ext cx="284392" cy="288000"/>
        </a:xfrm>
        <a:prstGeom prst="rect">
          <a:avLst/>
        </a:prstGeom>
      </xdr:spPr>
    </xdr:pic>
    <xdr:clientData/>
  </xdr:twoCellAnchor>
  <xdr:twoCellAnchor editAs="oneCell">
    <xdr:from>
      <xdr:col>5</xdr:col>
      <xdr:colOff>64224</xdr:colOff>
      <xdr:row>43</xdr:row>
      <xdr:rowOff>162358</xdr:rowOff>
    </xdr:from>
    <xdr:to>
      <xdr:col>5</xdr:col>
      <xdr:colOff>280224</xdr:colOff>
      <xdr:row>44</xdr:row>
      <xdr:rowOff>92608</xdr:rowOff>
    </xdr:to>
    <xdr:pic>
      <xdr:nvPicPr>
        <xdr:cNvPr id="76" name="รูปภาพ 75" descr="kwrite.png">
          <a:hlinkClick xmlns:r="http://schemas.openxmlformats.org/officeDocument/2006/relationships" r:id="rId7" tooltip="บันทึกคะแนนสอบภาค 1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897787" y="11909858"/>
          <a:ext cx="216000" cy="216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742950</xdr:colOff>
      <xdr:row>0</xdr:row>
      <xdr:rowOff>114300</xdr:rowOff>
    </xdr:from>
    <xdr:to>
      <xdr:col>6</xdr:col>
      <xdr:colOff>746100</xdr:colOff>
      <xdr:row>0</xdr:row>
      <xdr:rowOff>517500</xdr:rowOff>
    </xdr:to>
    <xdr:pic>
      <xdr:nvPicPr>
        <xdr:cNvPr id="11" name="รูปภาพ 6" descr="openofficeorg-20-math.png">
          <a:hlinkClick xmlns:r="http://schemas.openxmlformats.org/officeDocument/2006/relationships" r:id="rId1" tooltip="บันทึกคะแนนสอบภาค 2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333875" y="11430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0</xdr:row>
      <xdr:rowOff>38100</xdr:rowOff>
    </xdr:from>
    <xdr:to>
      <xdr:col>1</xdr:col>
      <xdr:colOff>333376</xdr:colOff>
      <xdr:row>0</xdr:row>
      <xdr:rowOff>428626</xdr:rowOff>
    </xdr:to>
    <xdr:pic>
      <xdr:nvPicPr>
        <xdr:cNvPr id="3" name="รูปภาพ 2" descr="home.png">
          <a:hlinkClick xmlns:r="http://schemas.openxmlformats.org/officeDocument/2006/relationships" r:id="rId3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38100"/>
          <a:ext cx="390526" cy="390526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</xdr:colOff>
      <xdr:row>0</xdr:row>
      <xdr:rowOff>47625</xdr:rowOff>
    </xdr:from>
    <xdr:to>
      <xdr:col>2</xdr:col>
      <xdr:colOff>365100</xdr:colOff>
      <xdr:row>0</xdr:row>
      <xdr:rowOff>393675</xdr:rowOff>
    </xdr:to>
    <xdr:pic>
      <xdr:nvPicPr>
        <xdr:cNvPr id="4" name="รูปภาพ 3" descr="Community Help.png">
          <a:hlinkClick xmlns:r="http://schemas.openxmlformats.org/officeDocument/2006/relationships" r:id="rId5" tooltip="กรอกข้อมูลนักเรียน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76275" y="47625"/>
          <a:ext cx="346050" cy="346050"/>
        </a:xfrm>
        <a:prstGeom prst="rect">
          <a:avLst/>
        </a:prstGeom>
      </xdr:spPr>
    </xdr:pic>
    <xdr:clientData/>
  </xdr:twoCellAnchor>
  <xdr:twoCellAnchor editAs="oneCell">
    <xdr:from>
      <xdr:col>2</xdr:col>
      <xdr:colOff>390525</xdr:colOff>
      <xdr:row>0</xdr:row>
      <xdr:rowOff>57150</xdr:rowOff>
    </xdr:from>
    <xdr:to>
      <xdr:col>3</xdr:col>
      <xdr:colOff>98400</xdr:colOff>
      <xdr:row>0</xdr:row>
      <xdr:rowOff>422250</xdr:rowOff>
    </xdr:to>
    <xdr:pic>
      <xdr:nvPicPr>
        <xdr:cNvPr id="5" name="รูปภาพ 4" descr="date.png">
          <a:hlinkClick xmlns:r="http://schemas.openxmlformats.org/officeDocument/2006/relationships" r:id="rId7" tooltip="บันทึกเวลาเรียน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47750" y="57150"/>
          <a:ext cx="365100" cy="365100"/>
        </a:xfrm>
        <a:prstGeom prst="rect">
          <a:avLst/>
        </a:prstGeom>
      </xdr:spPr>
    </xdr:pic>
    <xdr:clientData/>
  </xdr:twoCellAnchor>
  <xdr:twoCellAnchor editAs="oneCell">
    <xdr:from>
      <xdr:col>3</xdr:col>
      <xdr:colOff>126974</xdr:colOff>
      <xdr:row>0</xdr:row>
      <xdr:rowOff>66675</xdr:rowOff>
    </xdr:from>
    <xdr:to>
      <xdr:col>3</xdr:col>
      <xdr:colOff>460349</xdr:colOff>
      <xdr:row>0</xdr:row>
      <xdr:rowOff>400050</xdr:rowOff>
    </xdr:to>
    <xdr:pic>
      <xdr:nvPicPr>
        <xdr:cNvPr id="6" name="รูปภาพ 5" descr="kwrite.png">
          <a:hlinkClick xmlns:r="http://schemas.openxmlformats.org/officeDocument/2006/relationships" r:id="rId9" tooltip="บันทึกคะแนนสอบภาค 1"/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441424" y="66675"/>
          <a:ext cx="333375" cy="333375"/>
        </a:xfrm>
        <a:prstGeom prst="rect">
          <a:avLst/>
        </a:prstGeom>
      </xdr:spPr>
    </xdr:pic>
    <xdr:clientData/>
  </xdr:twoCellAnchor>
  <xdr:twoCellAnchor editAs="oneCell">
    <xdr:from>
      <xdr:col>6</xdr:col>
      <xdr:colOff>819149</xdr:colOff>
      <xdr:row>0</xdr:row>
      <xdr:rowOff>85725</xdr:rowOff>
    </xdr:from>
    <xdr:to>
      <xdr:col>6</xdr:col>
      <xdr:colOff>1155674</xdr:colOff>
      <xdr:row>0</xdr:row>
      <xdr:rowOff>422250</xdr:rowOff>
    </xdr:to>
    <xdr:pic>
      <xdr:nvPicPr>
        <xdr:cNvPr id="7" name="รูปภาพ 13" descr="access.png">
          <a:hlinkClick xmlns:r="http://schemas.openxmlformats.org/officeDocument/2006/relationships" r:id="rId11" tooltip="เกี่ยวกับผู้พัฒนาแบบบันทึก"/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4410074" y="85725"/>
          <a:ext cx="336525" cy="336525"/>
        </a:xfrm>
        <a:prstGeom prst="rect">
          <a:avLst/>
        </a:prstGeom>
      </xdr:spPr>
    </xdr:pic>
    <xdr:clientData/>
  </xdr:twoCellAnchor>
  <xdr:twoCellAnchor>
    <xdr:from>
      <xdr:col>4</xdr:col>
      <xdr:colOff>333375</xdr:colOff>
      <xdr:row>7</xdr:row>
      <xdr:rowOff>142875</xdr:rowOff>
    </xdr:from>
    <xdr:to>
      <xdr:col>4</xdr:col>
      <xdr:colOff>542925</xdr:colOff>
      <xdr:row>7</xdr:row>
      <xdr:rowOff>152400</xdr:rowOff>
    </xdr:to>
    <xdr:cxnSp macro="">
      <xdr:nvCxnSpPr>
        <xdr:cNvPr id="8" name="Straight Arrow Connector 7"/>
        <xdr:cNvCxnSpPr/>
      </xdr:nvCxnSpPr>
      <xdr:spPr>
        <a:xfrm flipV="1">
          <a:off x="2114550" y="2038350"/>
          <a:ext cx="209550" cy="9525"/>
        </a:xfrm>
        <a:prstGeom prst="straightConnector1">
          <a:avLst/>
        </a:prstGeom>
        <a:ln>
          <a:tailEnd type="arrow"/>
        </a:ln>
      </xdr:spPr>
      <xdr:style>
        <a:lnRef idx="3">
          <a:schemeClr val="accent6"/>
        </a:lnRef>
        <a:fillRef idx="0">
          <a:schemeClr val="accent6"/>
        </a:fillRef>
        <a:effectRef idx="2">
          <a:schemeClr val="accent6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31750</xdr:colOff>
      <xdr:row>0</xdr:row>
      <xdr:rowOff>103187</xdr:rowOff>
    </xdr:from>
    <xdr:to>
      <xdr:col>2</xdr:col>
      <xdr:colOff>87314</xdr:colOff>
      <xdr:row>0</xdr:row>
      <xdr:rowOff>531813</xdr:rowOff>
    </xdr:to>
    <xdr:pic>
      <xdr:nvPicPr>
        <xdr:cNvPr id="3" name="รูปภาพ 2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46125" y="103187"/>
          <a:ext cx="428626" cy="428626"/>
        </a:xfrm>
        <a:prstGeom prst="rect">
          <a:avLst/>
        </a:prstGeom>
      </xdr:spPr>
    </xdr:pic>
    <xdr:clientData/>
  </xdr:twoCellAnchor>
  <xdr:twoCellAnchor editAs="oneCell">
    <xdr:from>
      <xdr:col>4</xdr:col>
      <xdr:colOff>185451</xdr:colOff>
      <xdr:row>0</xdr:row>
      <xdr:rowOff>103188</xdr:rowOff>
    </xdr:from>
    <xdr:to>
      <xdr:col>4</xdr:col>
      <xdr:colOff>588651</xdr:colOff>
      <xdr:row>0</xdr:row>
      <xdr:rowOff>506388</xdr:rowOff>
    </xdr:to>
    <xdr:pic>
      <xdr:nvPicPr>
        <xdr:cNvPr id="8" name="รูปภาพ 7" descr="aim_protocol.png">
          <a:hlinkClick xmlns:r="http://schemas.openxmlformats.org/officeDocument/2006/relationships" r:id="rId3" tooltip="ประเมินคุณลักษณะฯ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2592678" y="103188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4</xdr:col>
      <xdr:colOff>632112</xdr:colOff>
      <xdr:row>0</xdr:row>
      <xdr:rowOff>111126</xdr:rowOff>
    </xdr:from>
    <xdr:to>
      <xdr:col>4</xdr:col>
      <xdr:colOff>1035312</xdr:colOff>
      <xdr:row>0</xdr:row>
      <xdr:rowOff>514326</xdr:rowOff>
    </xdr:to>
    <xdr:pic>
      <xdr:nvPicPr>
        <xdr:cNvPr id="9" name="รูปภาพ 8" descr="lswitch.png">
          <a:hlinkClick xmlns:r="http://schemas.openxmlformats.org/officeDocument/2006/relationships" r:id="rId5" tooltip="ประเมินอ่าน คิดวิเคราะห์ เขียน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39339" y="111126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138547</xdr:colOff>
      <xdr:row>0</xdr:row>
      <xdr:rowOff>111125</xdr:rowOff>
    </xdr:from>
    <xdr:to>
      <xdr:col>2</xdr:col>
      <xdr:colOff>541747</xdr:colOff>
      <xdr:row>0</xdr:row>
      <xdr:rowOff>514325</xdr:rowOff>
    </xdr:to>
    <xdr:pic>
      <xdr:nvPicPr>
        <xdr:cNvPr id="10" name="รูปภาพ 9" descr="Community Help.png">
          <a:hlinkClick xmlns:r="http://schemas.openxmlformats.org/officeDocument/2006/relationships" r:id="rId7" tooltip="กรอกข้อมูลนักเรียน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3342" y="111125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621290</xdr:colOff>
      <xdr:row>0</xdr:row>
      <xdr:rowOff>103188</xdr:rowOff>
    </xdr:from>
    <xdr:to>
      <xdr:col>3</xdr:col>
      <xdr:colOff>366399</xdr:colOff>
      <xdr:row>0</xdr:row>
      <xdr:rowOff>506388</xdr:rowOff>
    </xdr:to>
    <xdr:pic>
      <xdr:nvPicPr>
        <xdr:cNvPr id="11" name="รูปภาพ 10" descr="date.png">
          <a:hlinkClick xmlns:r="http://schemas.openxmlformats.org/officeDocument/2006/relationships" r:id="rId9" tooltip="บันทึกเวลาเรียน"/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236085" y="103188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3</xdr:col>
      <xdr:colOff>436563</xdr:colOff>
      <xdr:row>0</xdr:row>
      <xdr:rowOff>103187</xdr:rowOff>
    </xdr:from>
    <xdr:to>
      <xdr:col>3</xdr:col>
      <xdr:colOff>839763</xdr:colOff>
      <xdr:row>0</xdr:row>
      <xdr:rowOff>506387</xdr:rowOff>
    </xdr:to>
    <xdr:pic>
      <xdr:nvPicPr>
        <xdr:cNvPr id="12" name="รูปภาพ 11" descr="kwrite.png">
          <a:hlinkClick xmlns:r="http://schemas.openxmlformats.org/officeDocument/2006/relationships" r:id="rId11" tooltip="บันทึกคะแนนสอบภาค 1"/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709449" y="103187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4</xdr:col>
      <xdr:colOff>1611313</xdr:colOff>
      <xdr:row>0</xdr:row>
      <xdr:rowOff>116175</xdr:rowOff>
    </xdr:from>
    <xdr:to>
      <xdr:col>5</xdr:col>
      <xdr:colOff>63330</xdr:colOff>
      <xdr:row>0</xdr:row>
      <xdr:rowOff>519375</xdr:rowOff>
    </xdr:to>
    <xdr:pic>
      <xdr:nvPicPr>
        <xdr:cNvPr id="14" name="รูปภาพ 13" descr="easymoblog.png">
          <a:hlinkClick xmlns:r="http://schemas.openxmlformats.org/officeDocument/2006/relationships" r:id="rId13" tooltip="คำอธิบายการใช้แบบบันทึกผลการเรียนประจำ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4018540" y="116175"/>
          <a:ext cx="408972" cy="403200"/>
        </a:xfrm>
        <a:prstGeom prst="rect">
          <a:avLst/>
        </a:prstGeom>
      </xdr:spPr>
    </xdr:pic>
    <xdr:clientData/>
  </xdr:twoCellAnchor>
  <xdr:twoCellAnchor editAs="oneCell">
    <xdr:from>
      <xdr:col>4</xdr:col>
      <xdr:colOff>1119187</xdr:colOff>
      <xdr:row>0</xdr:row>
      <xdr:rowOff>112568</xdr:rowOff>
    </xdr:from>
    <xdr:to>
      <xdr:col>4</xdr:col>
      <xdr:colOff>1522387</xdr:colOff>
      <xdr:row>0</xdr:row>
      <xdr:rowOff>515768</xdr:rowOff>
    </xdr:to>
    <xdr:pic>
      <xdr:nvPicPr>
        <xdr:cNvPr id="15" name="รูปภาพ 14" descr="advancedsettings.png">
          <a:hlinkClick xmlns:r="http://schemas.openxmlformats.org/officeDocument/2006/relationships" r:id="rId15" tooltip="บันทึกตัวชี้วัด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3526414" y="112568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8</xdr:col>
      <xdr:colOff>44019</xdr:colOff>
      <xdr:row>0</xdr:row>
      <xdr:rowOff>110405</xdr:rowOff>
    </xdr:from>
    <xdr:to>
      <xdr:col>9</xdr:col>
      <xdr:colOff>92918</xdr:colOff>
      <xdr:row>0</xdr:row>
      <xdr:rowOff>519377</xdr:rowOff>
    </xdr:to>
    <xdr:pic>
      <xdr:nvPicPr>
        <xdr:cNvPr id="16" name="รูปภาพ 15" descr="access.png">
          <a:hlinkClick xmlns:r="http://schemas.openxmlformats.org/officeDocument/2006/relationships" r:id="rId17" tooltip="เกี่ยวกับผู้พัฒนาแบบบันทึก"/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5473269" y="110405"/>
          <a:ext cx="403922" cy="408972"/>
        </a:xfrm>
        <a:prstGeom prst="rect">
          <a:avLst/>
        </a:prstGeom>
      </xdr:spPr>
    </xdr:pic>
    <xdr:clientData/>
  </xdr:twoCellAnchor>
  <xdr:twoCellAnchor editAs="oneCell">
    <xdr:from>
      <xdr:col>6</xdr:col>
      <xdr:colOff>260495</xdr:colOff>
      <xdr:row>0</xdr:row>
      <xdr:rowOff>101022</xdr:rowOff>
    </xdr:from>
    <xdr:to>
      <xdr:col>7</xdr:col>
      <xdr:colOff>314446</xdr:colOff>
      <xdr:row>0</xdr:row>
      <xdr:rowOff>504222</xdr:rowOff>
    </xdr:to>
    <xdr:pic>
      <xdr:nvPicPr>
        <xdr:cNvPr id="17" name="รูปภาพ 16" descr="designet.png">
          <a:hlinkClick xmlns:r="http://schemas.openxmlformats.org/officeDocument/2006/relationships" r:id="rId19" tooltip="ตัวชี้วัดการประเมินการอ่าน คิดวิเคราะห์และเขียน"/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4979700" y="101022"/>
          <a:ext cx="408973" cy="403200"/>
        </a:xfrm>
        <a:prstGeom prst="rect">
          <a:avLst/>
        </a:prstGeom>
      </xdr:spPr>
    </xdr:pic>
    <xdr:clientData/>
  </xdr:twoCellAnchor>
  <xdr:twoCellAnchor editAs="oneCell">
    <xdr:from>
      <xdr:col>5</xdr:col>
      <xdr:colOff>147926</xdr:colOff>
      <xdr:row>0</xdr:row>
      <xdr:rowOff>108238</xdr:rowOff>
    </xdr:from>
    <xdr:to>
      <xdr:col>6</xdr:col>
      <xdr:colOff>201876</xdr:colOff>
      <xdr:row>0</xdr:row>
      <xdr:rowOff>511438</xdr:rowOff>
    </xdr:to>
    <xdr:pic>
      <xdr:nvPicPr>
        <xdr:cNvPr id="18" name="รูปภาพ 17" descr="Utilities.png">
          <a:hlinkClick xmlns:r="http://schemas.openxmlformats.org/officeDocument/2006/relationships" r:id="rId21" tooltip="ตัวชี้วัดคุณลักษณะอันพึงประสงค์"/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4512108" y="108238"/>
          <a:ext cx="408973" cy="4032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23813</xdr:colOff>
      <xdr:row>0</xdr:row>
      <xdr:rowOff>79375</xdr:rowOff>
    </xdr:from>
    <xdr:to>
      <xdr:col>2</xdr:col>
      <xdr:colOff>71439</xdr:colOff>
      <xdr:row>0</xdr:row>
      <xdr:rowOff>508001</xdr:rowOff>
    </xdr:to>
    <xdr:pic>
      <xdr:nvPicPr>
        <xdr:cNvPr id="13" name="รูปภาพ 12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20688" y="79375"/>
          <a:ext cx="428626" cy="428626"/>
        </a:xfrm>
        <a:prstGeom prst="rect">
          <a:avLst/>
        </a:prstGeom>
      </xdr:spPr>
    </xdr:pic>
    <xdr:clientData/>
  </xdr:twoCellAnchor>
  <xdr:twoCellAnchor editAs="oneCell">
    <xdr:from>
      <xdr:col>2</xdr:col>
      <xdr:colOff>222250</xdr:colOff>
      <xdr:row>0</xdr:row>
      <xdr:rowOff>95250</xdr:rowOff>
    </xdr:from>
    <xdr:to>
      <xdr:col>3</xdr:col>
      <xdr:colOff>244450</xdr:colOff>
      <xdr:row>0</xdr:row>
      <xdr:rowOff>498450</xdr:rowOff>
    </xdr:to>
    <xdr:pic>
      <xdr:nvPicPr>
        <xdr:cNvPr id="14" name="รูปภาพ 13" descr="Community Help.png">
          <a:hlinkClick xmlns:r="http://schemas.openxmlformats.org/officeDocument/2006/relationships" r:id="rId3" tooltip="กรอกข้อมูลนักเรียน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000125" y="9525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3</xdr:col>
      <xdr:colOff>357187</xdr:colOff>
      <xdr:row>0</xdr:row>
      <xdr:rowOff>87312</xdr:rowOff>
    </xdr:from>
    <xdr:to>
      <xdr:col>4</xdr:col>
      <xdr:colOff>379387</xdr:colOff>
      <xdr:row>0</xdr:row>
      <xdr:rowOff>490512</xdr:rowOff>
    </xdr:to>
    <xdr:pic>
      <xdr:nvPicPr>
        <xdr:cNvPr id="15" name="รูปภาพ 14" descr="date.png">
          <a:hlinkClick xmlns:r="http://schemas.openxmlformats.org/officeDocument/2006/relationships" r:id="rId5" tooltip="บันทึกเวลาเรียน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516062" y="87312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5</xdr:col>
      <xdr:colOff>87313</xdr:colOff>
      <xdr:row>0</xdr:row>
      <xdr:rowOff>79375</xdr:rowOff>
    </xdr:from>
    <xdr:to>
      <xdr:col>6</xdr:col>
      <xdr:colOff>109513</xdr:colOff>
      <xdr:row>0</xdr:row>
      <xdr:rowOff>482575</xdr:rowOff>
    </xdr:to>
    <xdr:pic>
      <xdr:nvPicPr>
        <xdr:cNvPr id="16" name="รูปภาพ 15" descr="kwrite.png">
          <a:hlinkClick xmlns:r="http://schemas.openxmlformats.org/officeDocument/2006/relationships" r:id="rId7" tooltip="บันทึกคะแนนสอบภาค 1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2008188" y="79375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7</xdr:col>
      <xdr:colOff>373062</xdr:colOff>
      <xdr:row>0</xdr:row>
      <xdr:rowOff>79375</xdr:rowOff>
    </xdr:from>
    <xdr:to>
      <xdr:col>9</xdr:col>
      <xdr:colOff>14262</xdr:colOff>
      <xdr:row>0</xdr:row>
      <xdr:rowOff>482575</xdr:rowOff>
    </xdr:to>
    <xdr:pic>
      <xdr:nvPicPr>
        <xdr:cNvPr id="18" name="รูปภาพ 17" descr="aim_protocol.png">
          <a:hlinkClick xmlns:r="http://schemas.openxmlformats.org/officeDocument/2006/relationships" r:id="rId9" tooltip="ประเมินคุณลักษณะฯ"/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3055937" y="79375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9</xdr:col>
      <xdr:colOff>152399</xdr:colOff>
      <xdr:row>0</xdr:row>
      <xdr:rowOff>96838</xdr:rowOff>
    </xdr:from>
    <xdr:to>
      <xdr:col>10</xdr:col>
      <xdr:colOff>174599</xdr:colOff>
      <xdr:row>0</xdr:row>
      <xdr:rowOff>500038</xdr:rowOff>
    </xdr:to>
    <xdr:pic>
      <xdr:nvPicPr>
        <xdr:cNvPr id="19" name="รูปภาพ 18" descr="lswitch.png">
          <a:hlinkClick xmlns:r="http://schemas.openxmlformats.org/officeDocument/2006/relationships" r:id="rId11" tooltip="ประเมินอ่าน คิดวิเคราะห์ เขียน"/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3597274" y="96838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10</xdr:col>
      <xdr:colOff>357187</xdr:colOff>
      <xdr:row>0</xdr:row>
      <xdr:rowOff>79376</xdr:rowOff>
    </xdr:from>
    <xdr:to>
      <xdr:col>11</xdr:col>
      <xdr:colOff>379387</xdr:colOff>
      <xdr:row>0</xdr:row>
      <xdr:rowOff>482576</xdr:rowOff>
    </xdr:to>
    <xdr:pic>
      <xdr:nvPicPr>
        <xdr:cNvPr id="20" name="รูปภาพ 19" descr="advancedsettings.png">
          <a:hlinkClick xmlns:r="http://schemas.openxmlformats.org/officeDocument/2006/relationships" r:id="rId13" tooltip="บันทึกตัวชี้วัด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4183062" y="79376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12</xdr:col>
      <xdr:colOff>182563</xdr:colOff>
      <xdr:row>0</xdr:row>
      <xdr:rowOff>87312</xdr:rowOff>
    </xdr:from>
    <xdr:to>
      <xdr:col>13</xdr:col>
      <xdr:colOff>204763</xdr:colOff>
      <xdr:row>0</xdr:row>
      <xdr:rowOff>490512</xdr:rowOff>
    </xdr:to>
    <xdr:pic>
      <xdr:nvPicPr>
        <xdr:cNvPr id="21" name="รูปภาพ 20" descr="easymoblog.png">
          <a:hlinkClick xmlns:r="http://schemas.openxmlformats.org/officeDocument/2006/relationships" r:id="rId15" tooltip="คำอธิบายการใช้แบบบันทึกผลการเรียนประจำ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4770438" y="87312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13</xdr:col>
      <xdr:colOff>357188</xdr:colOff>
      <xdr:row>0</xdr:row>
      <xdr:rowOff>87312</xdr:rowOff>
    </xdr:from>
    <xdr:to>
      <xdr:col>14</xdr:col>
      <xdr:colOff>379388</xdr:colOff>
      <xdr:row>0</xdr:row>
      <xdr:rowOff>490512</xdr:rowOff>
    </xdr:to>
    <xdr:pic>
      <xdr:nvPicPr>
        <xdr:cNvPr id="22" name="รูปภาพ 21" descr="Utilities.png">
          <a:hlinkClick xmlns:r="http://schemas.openxmlformats.org/officeDocument/2006/relationships" r:id="rId17" tooltip="ตัวชี้วัดคุณลักษณะอันพึงประสงค์"/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5326063" y="87312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15</xdr:col>
      <xdr:colOff>95250</xdr:colOff>
      <xdr:row>0</xdr:row>
      <xdr:rowOff>103187</xdr:rowOff>
    </xdr:from>
    <xdr:to>
      <xdr:col>16</xdr:col>
      <xdr:colOff>117450</xdr:colOff>
      <xdr:row>0</xdr:row>
      <xdr:rowOff>506387</xdr:rowOff>
    </xdr:to>
    <xdr:pic>
      <xdr:nvPicPr>
        <xdr:cNvPr id="23" name="รูปภาพ 22" descr="designet.png">
          <a:hlinkClick xmlns:r="http://schemas.openxmlformats.org/officeDocument/2006/relationships" r:id="rId19" tooltip="ตัวชี้วัดการประเมินการอ่าน คิดวิเคราะห์และเขียน"/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5826125" y="103187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16</xdr:col>
      <xdr:colOff>239712</xdr:colOff>
      <xdr:row>0</xdr:row>
      <xdr:rowOff>120650</xdr:rowOff>
    </xdr:from>
    <xdr:to>
      <xdr:col>17</xdr:col>
      <xdr:colOff>182537</xdr:colOff>
      <xdr:row>0</xdr:row>
      <xdr:rowOff>523850</xdr:rowOff>
    </xdr:to>
    <xdr:pic>
      <xdr:nvPicPr>
        <xdr:cNvPr id="24" name="รูปภาพ 23" descr="access.png">
          <a:hlinkClick xmlns:r="http://schemas.openxmlformats.org/officeDocument/2006/relationships" r:id="rId21" tooltip="เกี่ยวกับผู้พัฒนาแบบบันทึก"/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6351587" y="120650"/>
          <a:ext cx="403200" cy="403200"/>
        </a:xfrm>
        <a:prstGeom prst="rect">
          <a:avLst/>
        </a:prstGeom>
      </xdr:spPr>
    </xdr:pic>
    <xdr:clientData/>
  </xdr:twoCellAnchor>
  <xdr:twoCellAnchor>
    <xdr:from>
      <xdr:col>9</xdr:col>
      <xdr:colOff>47625</xdr:colOff>
      <xdr:row>8</xdr:row>
      <xdr:rowOff>254002</xdr:rowOff>
    </xdr:from>
    <xdr:to>
      <xdr:col>16</xdr:col>
      <xdr:colOff>269875</xdr:colOff>
      <xdr:row>8</xdr:row>
      <xdr:rowOff>254002</xdr:rowOff>
    </xdr:to>
    <xdr:cxnSp macro="">
      <xdr:nvCxnSpPr>
        <xdr:cNvPr id="25" name="Straight Connector 24"/>
        <xdr:cNvCxnSpPr/>
      </xdr:nvCxnSpPr>
      <xdr:spPr>
        <a:xfrm>
          <a:off x="3492500" y="4079877"/>
          <a:ext cx="28892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39688</xdr:colOff>
      <xdr:row>9</xdr:row>
      <xdr:rowOff>246064</xdr:rowOff>
    </xdr:from>
    <xdr:to>
      <xdr:col>16</xdr:col>
      <xdr:colOff>261938</xdr:colOff>
      <xdr:row>9</xdr:row>
      <xdr:rowOff>246064</xdr:rowOff>
    </xdr:to>
    <xdr:cxnSp macro="">
      <xdr:nvCxnSpPr>
        <xdr:cNvPr id="26" name="Straight Connector 25"/>
        <xdr:cNvCxnSpPr/>
      </xdr:nvCxnSpPr>
      <xdr:spPr>
        <a:xfrm>
          <a:off x="3484563" y="4357689"/>
          <a:ext cx="28892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8</xdr:col>
      <xdr:colOff>182563</xdr:colOff>
      <xdr:row>1</xdr:row>
      <xdr:rowOff>246063</xdr:rowOff>
    </xdr:from>
    <xdr:to>
      <xdr:col>10</xdr:col>
      <xdr:colOff>150813</xdr:colOff>
      <xdr:row>1</xdr:row>
      <xdr:rowOff>1270000</xdr:rowOff>
    </xdr:to>
    <xdr:pic>
      <xdr:nvPicPr>
        <xdr:cNvPr id="30" name="Picture 5" descr="bk1"/>
        <xdr:cNvPicPr/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46438" y="817563"/>
          <a:ext cx="730250" cy="1023937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85724</xdr:rowOff>
    </xdr:from>
    <xdr:to>
      <xdr:col>0</xdr:col>
      <xdr:colOff>542925</xdr:colOff>
      <xdr:row>0</xdr:row>
      <xdr:rowOff>514350</xdr:rowOff>
    </xdr:to>
    <xdr:pic>
      <xdr:nvPicPr>
        <xdr:cNvPr id="2" name="รูปภาพ 1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85724"/>
          <a:ext cx="447675" cy="428626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1</xdr:row>
      <xdr:rowOff>76200</xdr:rowOff>
    </xdr:from>
    <xdr:to>
      <xdr:col>0</xdr:col>
      <xdr:colOff>489306</xdr:colOff>
      <xdr:row>1</xdr:row>
      <xdr:rowOff>80112</xdr:rowOff>
    </xdr:to>
    <xdr:pic>
      <xdr:nvPicPr>
        <xdr:cNvPr id="3" name="รูปภาพ 2" descr="Community Help.png">
          <a:hlinkClick xmlns:r="http://schemas.openxmlformats.org/officeDocument/2006/relationships" r:id="rId3" tooltip="กรอกข้อมูลนักเรียน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5250" y="64770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0</xdr:row>
      <xdr:rowOff>76200</xdr:rowOff>
    </xdr:from>
    <xdr:to>
      <xdr:col>2</xdr:col>
      <xdr:colOff>115926</xdr:colOff>
      <xdr:row>0</xdr:row>
      <xdr:rowOff>79908</xdr:rowOff>
    </xdr:to>
    <xdr:pic>
      <xdr:nvPicPr>
        <xdr:cNvPr id="5" name="รูปภาพ 4" descr="kwrite.png">
          <a:hlinkClick xmlns:r="http://schemas.openxmlformats.org/officeDocument/2006/relationships" r:id="rId5" tooltip="บันทึกคะแนนสอบภาค 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50" y="7620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514349</xdr:colOff>
      <xdr:row>0</xdr:row>
      <xdr:rowOff>152400</xdr:rowOff>
    </xdr:from>
    <xdr:to>
      <xdr:col>3</xdr:col>
      <xdr:colOff>428624</xdr:colOff>
      <xdr:row>0</xdr:row>
      <xdr:rowOff>457200</xdr:rowOff>
    </xdr:to>
    <xdr:pic>
      <xdr:nvPicPr>
        <xdr:cNvPr id="7" name="รูปภาพ 6" descr="aim_protocol.png">
          <a:hlinkClick xmlns:r="http://schemas.openxmlformats.org/officeDocument/2006/relationships" r:id="rId7" tooltip="ประเมินคุณลักษณะฯ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428749" y="152400"/>
          <a:ext cx="428625" cy="304800"/>
        </a:xfrm>
        <a:prstGeom prst="rect">
          <a:avLst/>
        </a:prstGeom>
      </xdr:spPr>
    </xdr:pic>
    <xdr:clientData/>
  </xdr:twoCellAnchor>
  <xdr:twoCellAnchor editAs="oneCell">
    <xdr:from>
      <xdr:col>3</xdr:col>
      <xdr:colOff>419100</xdr:colOff>
      <xdr:row>0</xdr:row>
      <xdr:rowOff>85725</xdr:rowOff>
    </xdr:from>
    <xdr:to>
      <xdr:col>3</xdr:col>
      <xdr:colOff>791820</xdr:colOff>
      <xdr:row>0</xdr:row>
      <xdr:rowOff>90195</xdr:rowOff>
    </xdr:to>
    <xdr:pic>
      <xdr:nvPicPr>
        <xdr:cNvPr id="8" name="รูปภาพ 7" descr="lswitch.png">
          <a:hlinkClick xmlns:r="http://schemas.openxmlformats.org/officeDocument/2006/relationships" r:id="rId9" tooltip="ประเมินอ่าน คิดวิเคราะห์ เขียน"/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838325" y="85725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3</xdr:col>
      <xdr:colOff>838200</xdr:colOff>
      <xdr:row>0</xdr:row>
      <xdr:rowOff>114300</xdr:rowOff>
    </xdr:from>
    <xdr:to>
      <xdr:col>3</xdr:col>
      <xdr:colOff>1200150</xdr:colOff>
      <xdr:row>0</xdr:row>
      <xdr:rowOff>438150</xdr:rowOff>
    </xdr:to>
    <xdr:pic>
      <xdr:nvPicPr>
        <xdr:cNvPr id="9" name="รูปภาพ 8" descr="advancedsettings.png">
          <a:hlinkClick xmlns:r="http://schemas.openxmlformats.org/officeDocument/2006/relationships" r:id="rId11" tooltip="บันทึกตัวชี้วัด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2266950" y="114300"/>
          <a:ext cx="361950" cy="323850"/>
        </a:xfrm>
        <a:prstGeom prst="rect">
          <a:avLst/>
        </a:prstGeom>
      </xdr:spPr>
    </xdr:pic>
    <xdr:clientData/>
  </xdr:twoCellAnchor>
  <xdr:twoCellAnchor editAs="oneCell">
    <xdr:from>
      <xdr:col>4</xdr:col>
      <xdr:colOff>38100</xdr:colOff>
      <xdr:row>0</xdr:row>
      <xdr:rowOff>95250</xdr:rowOff>
    </xdr:from>
    <xdr:to>
      <xdr:col>4</xdr:col>
      <xdr:colOff>457200</xdr:colOff>
      <xdr:row>0</xdr:row>
      <xdr:rowOff>438150</xdr:rowOff>
    </xdr:to>
    <xdr:pic>
      <xdr:nvPicPr>
        <xdr:cNvPr id="10" name="รูปภาพ 9" descr="easymoblog.png">
          <a:hlinkClick xmlns:r="http://schemas.openxmlformats.org/officeDocument/2006/relationships" r:id="rId13" tooltip="คำอธิบายการใช้แบบบันทึกผลการเรียนประจำ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2676525" y="95250"/>
          <a:ext cx="419100" cy="342900"/>
        </a:xfrm>
        <a:prstGeom prst="rect">
          <a:avLst/>
        </a:prstGeom>
      </xdr:spPr>
    </xdr:pic>
    <xdr:clientData/>
  </xdr:twoCellAnchor>
  <xdr:twoCellAnchor editAs="oneCell">
    <xdr:from>
      <xdr:col>4</xdr:col>
      <xdr:colOff>485775</xdr:colOff>
      <xdr:row>0</xdr:row>
      <xdr:rowOff>95249</xdr:rowOff>
    </xdr:from>
    <xdr:to>
      <xdr:col>4</xdr:col>
      <xdr:colOff>885825</xdr:colOff>
      <xdr:row>0</xdr:row>
      <xdr:rowOff>428624</xdr:rowOff>
    </xdr:to>
    <xdr:pic>
      <xdr:nvPicPr>
        <xdr:cNvPr id="11" name="รูปภาพ 10" descr="Utilities.png">
          <a:hlinkClick xmlns:r="http://schemas.openxmlformats.org/officeDocument/2006/relationships" r:id="rId15" tooltip="ตัวชี้วัดคุณลักษณะอันพึงประสงค์"/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3124200" y="95249"/>
          <a:ext cx="400050" cy="333375"/>
        </a:xfrm>
        <a:prstGeom prst="rect">
          <a:avLst/>
        </a:prstGeom>
      </xdr:spPr>
    </xdr:pic>
    <xdr:clientData/>
  </xdr:twoCellAnchor>
  <xdr:twoCellAnchor editAs="oneCell">
    <xdr:from>
      <xdr:col>4</xdr:col>
      <xdr:colOff>914400</xdr:colOff>
      <xdr:row>0</xdr:row>
      <xdr:rowOff>104774</xdr:rowOff>
    </xdr:from>
    <xdr:to>
      <xdr:col>4</xdr:col>
      <xdr:colOff>1266825</xdr:colOff>
      <xdr:row>0</xdr:row>
      <xdr:rowOff>438149</xdr:rowOff>
    </xdr:to>
    <xdr:pic>
      <xdr:nvPicPr>
        <xdr:cNvPr id="12" name="รูปภาพ 11" descr="designet.png">
          <a:hlinkClick xmlns:r="http://schemas.openxmlformats.org/officeDocument/2006/relationships" r:id="rId17" tooltip="ตัวชี้วัดการประเมินการอ่าน คิดวิเคราะห์และเขียน"/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3552825" y="104774"/>
          <a:ext cx="352425" cy="333375"/>
        </a:xfrm>
        <a:prstGeom prst="rect">
          <a:avLst/>
        </a:prstGeom>
      </xdr:spPr>
    </xdr:pic>
    <xdr:clientData/>
  </xdr:twoCellAnchor>
  <xdr:twoCellAnchor editAs="oneCell">
    <xdr:from>
      <xdr:col>4</xdr:col>
      <xdr:colOff>1371600</xdr:colOff>
      <xdr:row>0</xdr:row>
      <xdr:rowOff>85724</xdr:rowOff>
    </xdr:from>
    <xdr:to>
      <xdr:col>4</xdr:col>
      <xdr:colOff>1695450</xdr:colOff>
      <xdr:row>0</xdr:row>
      <xdr:rowOff>413435</xdr:rowOff>
    </xdr:to>
    <xdr:pic>
      <xdr:nvPicPr>
        <xdr:cNvPr id="13" name="รูปภาพ 12" descr="access.png">
          <a:hlinkClick xmlns:r="http://schemas.openxmlformats.org/officeDocument/2006/relationships" r:id="rId19" tooltip="เกี่ยวกับผู้พัฒนาแบบบันทึก"/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4010025" y="85724"/>
          <a:ext cx="323850" cy="32771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85725</xdr:rowOff>
    </xdr:from>
    <xdr:to>
      <xdr:col>2</xdr:col>
      <xdr:colOff>69825</xdr:colOff>
      <xdr:row>0</xdr:row>
      <xdr:rowOff>488925</xdr:rowOff>
    </xdr:to>
    <xdr:pic>
      <xdr:nvPicPr>
        <xdr:cNvPr id="14" name="รูปภาพ 13" descr="Community Help.png">
          <a:hlinkClick xmlns:r="http://schemas.openxmlformats.org/officeDocument/2006/relationships" r:id="rId3" tooltip="กรอกข้อมูลนักเรียน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5" y="85725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0</xdr:row>
      <xdr:rowOff>104775</xdr:rowOff>
    </xdr:from>
    <xdr:to>
      <xdr:col>2</xdr:col>
      <xdr:colOff>507975</xdr:colOff>
      <xdr:row>0</xdr:row>
      <xdr:rowOff>507975</xdr:rowOff>
    </xdr:to>
    <xdr:pic>
      <xdr:nvPicPr>
        <xdr:cNvPr id="15" name="รูปภาพ 14" descr="kwrite.png">
          <a:hlinkClick xmlns:r="http://schemas.openxmlformats.org/officeDocument/2006/relationships" r:id="rId5" tooltip="บันทึกคะแนนสอบภาค 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19175" y="104775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3</xdr:col>
      <xdr:colOff>428625</xdr:colOff>
      <xdr:row>0</xdr:row>
      <xdr:rowOff>95250</xdr:rowOff>
    </xdr:from>
    <xdr:to>
      <xdr:col>3</xdr:col>
      <xdr:colOff>831825</xdr:colOff>
      <xdr:row>0</xdr:row>
      <xdr:rowOff>498450</xdr:rowOff>
    </xdr:to>
    <xdr:pic>
      <xdr:nvPicPr>
        <xdr:cNvPr id="16" name="รูปภาพ 15" descr="lswitch.png">
          <a:hlinkClick xmlns:r="http://schemas.openxmlformats.org/officeDocument/2006/relationships" r:id="rId9" tooltip="ประเมินอ่าน คิดวิเคราะห์ เขียน"/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857375" y="95250"/>
          <a:ext cx="403200" cy="4032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95250</xdr:rowOff>
    </xdr:from>
    <xdr:to>
      <xdr:col>0</xdr:col>
      <xdr:colOff>504105</xdr:colOff>
      <xdr:row>0</xdr:row>
      <xdr:rowOff>523876</xdr:rowOff>
    </xdr:to>
    <xdr:pic>
      <xdr:nvPicPr>
        <xdr:cNvPr id="10" name="รูปภาพ 1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95250"/>
          <a:ext cx="427905" cy="428626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533400</xdr:rowOff>
    </xdr:from>
    <xdr:to>
      <xdr:col>0</xdr:col>
      <xdr:colOff>469875</xdr:colOff>
      <xdr:row>2</xdr:row>
      <xdr:rowOff>126975</xdr:rowOff>
    </xdr:to>
    <xdr:pic>
      <xdr:nvPicPr>
        <xdr:cNvPr id="11" name="รูปภาพ 2" descr="Community Help.png">
          <a:hlinkClick xmlns:r="http://schemas.openxmlformats.org/officeDocument/2006/relationships" r:id="rId3" tooltip="กรอกข้อมูลนักเรียน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5" y="53340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2</xdr:row>
      <xdr:rowOff>180975</xdr:rowOff>
    </xdr:from>
    <xdr:to>
      <xdr:col>0</xdr:col>
      <xdr:colOff>450825</xdr:colOff>
      <xdr:row>4</xdr:row>
      <xdr:rowOff>126975</xdr:rowOff>
    </xdr:to>
    <xdr:pic>
      <xdr:nvPicPr>
        <xdr:cNvPr id="12" name="รูปภาพ 3" descr="date.png">
          <a:hlinkClick xmlns:r="http://schemas.openxmlformats.org/officeDocument/2006/relationships" r:id="rId5" tooltip="บันทึกเวลาเรียน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5" y="99060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0</xdr:row>
      <xdr:rowOff>95250</xdr:rowOff>
    </xdr:from>
    <xdr:to>
      <xdr:col>2</xdr:col>
      <xdr:colOff>507975</xdr:colOff>
      <xdr:row>0</xdr:row>
      <xdr:rowOff>498450</xdr:rowOff>
    </xdr:to>
    <xdr:pic>
      <xdr:nvPicPr>
        <xdr:cNvPr id="14" name="รูปภาพ 5" descr="aim_protocol.png">
          <a:hlinkClick xmlns:r="http://schemas.openxmlformats.org/officeDocument/2006/relationships" r:id="rId7" tooltip="ประเมินคุณลักษณะฯ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52500" y="9525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495300</xdr:colOff>
      <xdr:row>0</xdr:row>
      <xdr:rowOff>114300</xdr:rowOff>
    </xdr:from>
    <xdr:to>
      <xdr:col>3</xdr:col>
      <xdr:colOff>479400</xdr:colOff>
      <xdr:row>0</xdr:row>
      <xdr:rowOff>517500</xdr:rowOff>
    </xdr:to>
    <xdr:pic>
      <xdr:nvPicPr>
        <xdr:cNvPr id="15" name="รูปภาพ 6" descr="lswitch.png">
          <a:hlinkClick xmlns:r="http://schemas.openxmlformats.org/officeDocument/2006/relationships" r:id="rId9" tooltip="ประเมินอ่าน คิดวิเคราะห์ เขียน"/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343025" y="11430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3</xdr:col>
      <xdr:colOff>447674</xdr:colOff>
      <xdr:row>0</xdr:row>
      <xdr:rowOff>114300</xdr:rowOff>
    </xdr:from>
    <xdr:to>
      <xdr:col>3</xdr:col>
      <xdr:colOff>819149</xdr:colOff>
      <xdr:row>0</xdr:row>
      <xdr:rowOff>517500</xdr:rowOff>
    </xdr:to>
    <xdr:pic>
      <xdr:nvPicPr>
        <xdr:cNvPr id="16" name="รูปภาพ 7" descr="easymoblog.png">
          <a:hlinkClick xmlns:r="http://schemas.openxmlformats.org/officeDocument/2006/relationships" r:id="rId11" tooltip="คำอธิบายการใช้แบบบันทึกผลการเรียนประจำ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809749" y="114300"/>
          <a:ext cx="371475" cy="403200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0</xdr:row>
      <xdr:rowOff>95250</xdr:rowOff>
    </xdr:from>
    <xdr:to>
      <xdr:col>4</xdr:col>
      <xdr:colOff>403922</xdr:colOff>
      <xdr:row>0</xdr:row>
      <xdr:rowOff>504222</xdr:rowOff>
    </xdr:to>
    <xdr:pic>
      <xdr:nvPicPr>
        <xdr:cNvPr id="17" name="รูปภาพ 8" descr="access.png">
          <a:hlinkClick xmlns:r="http://schemas.openxmlformats.org/officeDocument/2006/relationships" r:id="rId13" tooltip="เกี่ยวกับผู้พัฒนาแบบบันทึก"/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2266950" y="95250"/>
          <a:ext cx="403922" cy="40897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57150</xdr:rowOff>
    </xdr:from>
    <xdr:to>
      <xdr:col>0</xdr:col>
      <xdr:colOff>485055</xdr:colOff>
      <xdr:row>0</xdr:row>
      <xdr:rowOff>485776</xdr:rowOff>
    </xdr:to>
    <xdr:pic>
      <xdr:nvPicPr>
        <xdr:cNvPr id="2" name="รูปภาพ 1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57150"/>
          <a:ext cx="427905" cy="428626"/>
        </a:xfrm>
        <a:prstGeom prst="rect">
          <a:avLst/>
        </a:prstGeom>
      </xdr:spPr>
    </xdr:pic>
    <xdr:clientData/>
  </xdr:twoCellAnchor>
  <xdr:twoCellAnchor editAs="oneCell">
    <xdr:from>
      <xdr:col>0</xdr:col>
      <xdr:colOff>495300</xdr:colOff>
      <xdr:row>0</xdr:row>
      <xdr:rowOff>57150</xdr:rowOff>
    </xdr:from>
    <xdr:to>
      <xdr:col>2</xdr:col>
      <xdr:colOff>98400</xdr:colOff>
      <xdr:row>0</xdr:row>
      <xdr:rowOff>460350</xdr:rowOff>
    </xdr:to>
    <xdr:pic>
      <xdr:nvPicPr>
        <xdr:cNvPr id="3" name="รูปภาพ 2" descr="Community Help.png">
          <a:hlinkClick xmlns:r="http://schemas.openxmlformats.org/officeDocument/2006/relationships" r:id="rId3" tooltip="กรอกข้อมูลนักเรียน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95300" y="5715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1</xdr:row>
      <xdr:rowOff>28575</xdr:rowOff>
    </xdr:from>
    <xdr:to>
      <xdr:col>0</xdr:col>
      <xdr:colOff>441300</xdr:colOff>
      <xdr:row>2</xdr:row>
      <xdr:rowOff>203175</xdr:rowOff>
    </xdr:to>
    <xdr:pic>
      <xdr:nvPicPr>
        <xdr:cNvPr id="4" name="รูปภาพ 3" descr="date.png">
          <a:hlinkClick xmlns:r="http://schemas.openxmlformats.org/officeDocument/2006/relationships" r:id="rId5" tooltip="บันทึกเวลาเรียน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8100" y="55245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0</xdr:row>
      <xdr:rowOff>76200</xdr:rowOff>
    </xdr:from>
    <xdr:to>
      <xdr:col>2</xdr:col>
      <xdr:colOff>498450</xdr:colOff>
      <xdr:row>0</xdr:row>
      <xdr:rowOff>479400</xdr:rowOff>
    </xdr:to>
    <xdr:pic>
      <xdr:nvPicPr>
        <xdr:cNvPr id="5" name="รูปภาพ 4" descr="kwrite.png">
          <a:hlinkClick xmlns:r="http://schemas.openxmlformats.org/officeDocument/2006/relationships" r:id="rId7" tooltip="บันทึกคะแนนสอบภาค 1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95350" y="7620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3</xdr:col>
      <xdr:colOff>76200</xdr:colOff>
      <xdr:row>0</xdr:row>
      <xdr:rowOff>66675</xdr:rowOff>
    </xdr:from>
    <xdr:to>
      <xdr:col>3</xdr:col>
      <xdr:colOff>479400</xdr:colOff>
      <xdr:row>0</xdr:row>
      <xdr:rowOff>469875</xdr:rowOff>
    </xdr:to>
    <xdr:pic>
      <xdr:nvPicPr>
        <xdr:cNvPr id="7" name="รูปภาพ 6" descr="lswitch.png">
          <a:hlinkClick xmlns:r="http://schemas.openxmlformats.org/officeDocument/2006/relationships" r:id="rId9" tooltip="ประเมินอ่าน คิดวิเคราะห์ เขียน"/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390650" y="66675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3</xdr:col>
      <xdr:colOff>485775</xdr:colOff>
      <xdr:row>0</xdr:row>
      <xdr:rowOff>66675</xdr:rowOff>
    </xdr:from>
    <xdr:to>
      <xdr:col>3</xdr:col>
      <xdr:colOff>894748</xdr:colOff>
      <xdr:row>0</xdr:row>
      <xdr:rowOff>469875</xdr:rowOff>
    </xdr:to>
    <xdr:pic>
      <xdr:nvPicPr>
        <xdr:cNvPr id="9" name="รูปภาพ 8" descr="Utilities.png">
          <a:hlinkClick xmlns:r="http://schemas.openxmlformats.org/officeDocument/2006/relationships" r:id="rId11" tooltip="ตัวชี้วัดคุณลักษณะอันพึงประสงค์"/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800225" y="66675"/>
          <a:ext cx="408973" cy="403200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0</xdr:row>
      <xdr:rowOff>57150</xdr:rowOff>
    </xdr:from>
    <xdr:to>
      <xdr:col>4</xdr:col>
      <xdr:colOff>408973</xdr:colOff>
      <xdr:row>0</xdr:row>
      <xdr:rowOff>460350</xdr:rowOff>
    </xdr:to>
    <xdr:pic>
      <xdr:nvPicPr>
        <xdr:cNvPr id="10" name="รูปภาพ 9" descr="designet.png">
          <a:hlinkClick xmlns:r="http://schemas.openxmlformats.org/officeDocument/2006/relationships" r:id="rId13" tooltip="ตัวชี้วัดการประเมินการอ่าน คิดวิเคราะห์และเขียน"/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2219325" y="57150"/>
          <a:ext cx="408973" cy="4032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85725</xdr:rowOff>
    </xdr:from>
    <xdr:to>
      <xdr:col>0</xdr:col>
      <xdr:colOff>494580</xdr:colOff>
      <xdr:row>0</xdr:row>
      <xdr:rowOff>514351</xdr:rowOff>
    </xdr:to>
    <xdr:pic>
      <xdr:nvPicPr>
        <xdr:cNvPr id="2" name="รูปภาพ 1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85725"/>
          <a:ext cx="427905" cy="42862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57150</xdr:rowOff>
    </xdr:from>
    <xdr:to>
      <xdr:col>2</xdr:col>
      <xdr:colOff>126975</xdr:colOff>
      <xdr:row>0</xdr:row>
      <xdr:rowOff>460350</xdr:rowOff>
    </xdr:to>
    <xdr:pic>
      <xdr:nvPicPr>
        <xdr:cNvPr id="3" name="รูปภาพ 2" descr="Community Help.png">
          <a:hlinkClick xmlns:r="http://schemas.openxmlformats.org/officeDocument/2006/relationships" r:id="rId3" tooltip="กรอกข้อมูลนักเรียน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0" y="5715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</xdr:row>
      <xdr:rowOff>66675</xdr:rowOff>
    </xdr:from>
    <xdr:to>
      <xdr:col>0</xdr:col>
      <xdr:colOff>479400</xdr:colOff>
      <xdr:row>3</xdr:row>
      <xdr:rowOff>12675</xdr:rowOff>
    </xdr:to>
    <xdr:pic>
      <xdr:nvPicPr>
        <xdr:cNvPr id="4" name="รูปภาพ 3" descr="date.png">
          <a:hlinkClick xmlns:r="http://schemas.openxmlformats.org/officeDocument/2006/relationships" r:id="rId5" tooltip="บันทึกเวลาเรียน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59055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200025</xdr:colOff>
      <xdr:row>0</xdr:row>
      <xdr:rowOff>66675</xdr:rowOff>
    </xdr:from>
    <xdr:to>
      <xdr:col>3</xdr:col>
      <xdr:colOff>88875</xdr:colOff>
      <xdr:row>0</xdr:row>
      <xdr:rowOff>469875</xdr:rowOff>
    </xdr:to>
    <xdr:pic>
      <xdr:nvPicPr>
        <xdr:cNvPr id="5" name="รูปภาพ 4" descr="kwrite.png">
          <a:hlinkClick xmlns:r="http://schemas.openxmlformats.org/officeDocument/2006/relationships" r:id="rId7" tooltip="บันทึกคะแนนสอบภาค 1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09650" y="66675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3</xdr:col>
      <xdr:colOff>95250</xdr:colOff>
      <xdr:row>0</xdr:row>
      <xdr:rowOff>66675</xdr:rowOff>
    </xdr:from>
    <xdr:to>
      <xdr:col>3</xdr:col>
      <xdr:colOff>498450</xdr:colOff>
      <xdr:row>0</xdr:row>
      <xdr:rowOff>469875</xdr:rowOff>
    </xdr:to>
    <xdr:pic>
      <xdr:nvPicPr>
        <xdr:cNvPr id="7" name="รูปภาพ 6" descr="lswitch.png">
          <a:hlinkClick xmlns:r="http://schemas.openxmlformats.org/officeDocument/2006/relationships" r:id="rId9" tooltip="ประเมินอ่าน คิดวิเคราะห์ เขียน"/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419225" y="66675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3</xdr:col>
      <xdr:colOff>504825</xdr:colOff>
      <xdr:row>0</xdr:row>
      <xdr:rowOff>76200</xdr:rowOff>
    </xdr:from>
    <xdr:to>
      <xdr:col>4</xdr:col>
      <xdr:colOff>8923</xdr:colOff>
      <xdr:row>0</xdr:row>
      <xdr:rowOff>479400</xdr:rowOff>
    </xdr:to>
    <xdr:pic>
      <xdr:nvPicPr>
        <xdr:cNvPr id="8" name="รูปภาพ 7" descr="Utilities.png">
          <a:hlinkClick xmlns:r="http://schemas.openxmlformats.org/officeDocument/2006/relationships" r:id="rId11" tooltip="ตัวชี้วัดคุณลักษณะอันพึงประสงค์"/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828800" y="76200"/>
          <a:ext cx="408973" cy="403200"/>
        </a:xfrm>
        <a:prstGeom prst="rect">
          <a:avLst/>
        </a:prstGeom>
      </xdr:spPr>
    </xdr:pic>
    <xdr:clientData/>
  </xdr:twoCellAnchor>
  <xdr:twoCellAnchor editAs="oneCell">
    <xdr:from>
      <xdr:col>4</xdr:col>
      <xdr:colOff>38100</xdr:colOff>
      <xdr:row>0</xdr:row>
      <xdr:rowOff>76200</xdr:rowOff>
    </xdr:from>
    <xdr:to>
      <xdr:col>4</xdr:col>
      <xdr:colOff>447073</xdr:colOff>
      <xdr:row>0</xdr:row>
      <xdr:rowOff>479400</xdr:rowOff>
    </xdr:to>
    <xdr:pic>
      <xdr:nvPicPr>
        <xdr:cNvPr id="9" name="รูปภาพ 8" descr="designet.png">
          <a:hlinkClick xmlns:r="http://schemas.openxmlformats.org/officeDocument/2006/relationships" r:id="rId13" tooltip="ตัวชี้วัดการประเมินการอ่าน คิดวิเคราะห์และเขียน"/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2266950" y="76200"/>
          <a:ext cx="408973" cy="403200"/>
        </a:xfrm>
        <a:prstGeom prst="rect">
          <a:avLst/>
        </a:prstGeom>
      </xdr:spPr>
    </xdr:pic>
    <xdr:clientData/>
  </xdr:twoCellAnchor>
  <xdr:twoCellAnchor editAs="oneCell">
    <xdr:from>
      <xdr:col>28</xdr:col>
      <xdr:colOff>38100</xdr:colOff>
      <xdr:row>0</xdr:row>
      <xdr:rowOff>85725</xdr:rowOff>
    </xdr:from>
    <xdr:to>
      <xdr:col>28</xdr:col>
      <xdr:colOff>436249</xdr:colOff>
      <xdr:row>0</xdr:row>
      <xdr:rowOff>488925</xdr:rowOff>
    </xdr:to>
    <xdr:pic>
      <xdr:nvPicPr>
        <xdr:cNvPr id="10" name="รูปภาพ 9" descr="aim_protocol.png">
          <a:hlinkClick xmlns:r="http://schemas.openxmlformats.org/officeDocument/2006/relationships" r:id="rId15" tooltip="ประเมินคุณลักษณะฯ"/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12563475" y="85725"/>
          <a:ext cx="398149" cy="403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76200</xdr:rowOff>
    </xdr:from>
    <xdr:to>
      <xdr:col>0</xdr:col>
      <xdr:colOff>485055</xdr:colOff>
      <xdr:row>0</xdr:row>
      <xdr:rowOff>504826</xdr:rowOff>
    </xdr:to>
    <xdr:pic>
      <xdr:nvPicPr>
        <xdr:cNvPr id="2" name="รูปภาพ 1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76200"/>
          <a:ext cx="427905" cy="428626"/>
        </a:xfrm>
        <a:prstGeom prst="rect">
          <a:avLst/>
        </a:prstGeom>
      </xdr:spPr>
    </xdr:pic>
    <xdr:clientData/>
  </xdr:twoCellAnchor>
  <xdr:twoCellAnchor editAs="oneCell">
    <xdr:from>
      <xdr:col>0</xdr:col>
      <xdr:colOff>514350</xdr:colOff>
      <xdr:row>0</xdr:row>
      <xdr:rowOff>47625</xdr:rowOff>
    </xdr:from>
    <xdr:to>
      <xdr:col>2</xdr:col>
      <xdr:colOff>107925</xdr:colOff>
      <xdr:row>0</xdr:row>
      <xdr:rowOff>450825</xdr:rowOff>
    </xdr:to>
    <xdr:pic>
      <xdr:nvPicPr>
        <xdr:cNvPr id="3" name="รูปภาพ 2" descr="Community Help.png">
          <a:hlinkClick xmlns:r="http://schemas.openxmlformats.org/officeDocument/2006/relationships" r:id="rId3" tooltip="กรอกข้อมูลนักเรียน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4350" y="47625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</xdr:row>
      <xdr:rowOff>66675</xdr:rowOff>
    </xdr:from>
    <xdr:to>
      <xdr:col>0</xdr:col>
      <xdr:colOff>460350</xdr:colOff>
      <xdr:row>3</xdr:row>
      <xdr:rowOff>12675</xdr:rowOff>
    </xdr:to>
    <xdr:pic>
      <xdr:nvPicPr>
        <xdr:cNvPr id="4" name="รูปภาพ 3" descr="date.png">
          <a:hlinkClick xmlns:r="http://schemas.openxmlformats.org/officeDocument/2006/relationships" r:id="rId5" tooltip="บันทึกเวลาเรียน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7150" y="600075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171450</xdr:colOff>
      <xdr:row>0</xdr:row>
      <xdr:rowOff>66675</xdr:rowOff>
    </xdr:from>
    <xdr:to>
      <xdr:col>3</xdr:col>
      <xdr:colOff>60300</xdr:colOff>
      <xdr:row>0</xdr:row>
      <xdr:rowOff>469875</xdr:rowOff>
    </xdr:to>
    <xdr:pic>
      <xdr:nvPicPr>
        <xdr:cNvPr id="5" name="รูปภาพ 4" descr="kwrite.png">
          <a:hlinkClick xmlns:r="http://schemas.openxmlformats.org/officeDocument/2006/relationships" r:id="rId7" tooltip="บันทึกคะแนนสอบภาค 1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81075" y="66675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3</xdr:col>
      <xdr:colOff>19050</xdr:colOff>
      <xdr:row>0</xdr:row>
      <xdr:rowOff>66675</xdr:rowOff>
    </xdr:from>
    <xdr:to>
      <xdr:col>3</xdr:col>
      <xdr:colOff>422250</xdr:colOff>
      <xdr:row>0</xdr:row>
      <xdr:rowOff>469875</xdr:rowOff>
    </xdr:to>
    <xdr:pic>
      <xdr:nvPicPr>
        <xdr:cNvPr id="7" name="รูปภาพ 6" descr="aim_protocol.png">
          <a:hlinkClick xmlns:r="http://schemas.openxmlformats.org/officeDocument/2006/relationships" r:id="rId9" tooltip="ประเมินคุณลักษณะฯ"/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343025" y="66675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3</xdr:col>
      <xdr:colOff>419100</xdr:colOff>
      <xdr:row>0</xdr:row>
      <xdr:rowOff>76200</xdr:rowOff>
    </xdr:from>
    <xdr:to>
      <xdr:col>3</xdr:col>
      <xdr:colOff>828073</xdr:colOff>
      <xdr:row>0</xdr:row>
      <xdr:rowOff>479400</xdr:rowOff>
    </xdr:to>
    <xdr:pic>
      <xdr:nvPicPr>
        <xdr:cNvPr id="8" name="รูปภาพ 7" descr="designet.png">
          <a:hlinkClick xmlns:r="http://schemas.openxmlformats.org/officeDocument/2006/relationships" r:id="rId11" tooltip="ตัวชี้วัดการประเมินการอ่าน คิดวิเคราะห์และเขียน"/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743075" y="76200"/>
          <a:ext cx="408973" cy="403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57150</xdr:rowOff>
    </xdr:from>
    <xdr:to>
      <xdr:col>0</xdr:col>
      <xdr:colOff>475530</xdr:colOff>
      <xdr:row>0</xdr:row>
      <xdr:rowOff>485776</xdr:rowOff>
    </xdr:to>
    <xdr:pic>
      <xdr:nvPicPr>
        <xdr:cNvPr id="2" name="รูปภาพ 1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57150"/>
          <a:ext cx="427905" cy="428626"/>
        </a:xfrm>
        <a:prstGeom prst="rect">
          <a:avLst/>
        </a:prstGeom>
      </xdr:spPr>
    </xdr:pic>
    <xdr:clientData/>
  </xdr:twoCellAnchor>
  <xdr:twoCellAnchor editAs="oneCell">
    <xdr:from>
      <xdr:col>0</xdr:col>
      <xdr:colOff>485775</xdr:colOff>
      <xdr:row>0</xdr:row>
      <xdr:rowOff>57150</xdr:rowOff>
    </xdr:from>
    <xdr:to>
      <xdr:col>2</xdr:col>
      <xdr:colOff>79350</xdr:colOff>
      <xdr:row>0</xdr:row>
      <xdr:rowOff>460350</xdr:rowOff>
    </xdr:to>
    <xdr:pic>
      <xdr:nvPicPr>
        <xdr:cNvPr id="3" name="รูปภาพ 2" descr="Community Help.png">
          <a:hlinkClick xmlns:r="http://schemas.openxmlformats.org/officeDocument/2006/relationships" r:id="rId3" tooltip="กรอกข้อมูลนักเรียน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85775" y="5715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1</xdr:row>
      <xdr:rowOff>19050</xdr:rowOff>
    </xdr:from>
    <xdr:to>
      <xdr:col>0</xdr:col>
      <xdr:colOff>450825</xdr:colOff>
      <xdr:row>2</xdr:row>
      <xdr:rowOff>193650</xdr:rowOff>
    </xdr:to>
    <xdr:pic>
      <xdr:nvPicPr>
        <xdr:cNvPr id="4" name="รูปภาพ 3" descr="date.png">
          <a:hlinkClick xmlns:r="http://schemas.openxmlformats.org/officeDocument/2006/relationships" r:id="rId5" tooltip="บันทึกเวลาเรียน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5" y="55245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142875</xdr:colOff>
      <xdr:row>0</xdr:row>
      <xdr:rowOff>76200</xdr:rowOff>
    </xdr:from>
    <xdr:to>
      <xdr:col>3</xdr:col>
      <xdr:colOff>31725</xdr:colOff>
      <xdr:row>0</xdr:row>
      <xdr:rowOff>479400</xdr:rowOff>
    </xdr:to>
    <xdr:pic>
      <xdr:nvPicPr>
        <xdr:cNvPr id="5" name="รูปภาพ 4" descr="kwrite.png">
          <a:hlinkClick xmlns:r="http://schemas.openxmlformats.org/officeDocument/2006/relationships" r:id="rId7" tooltip="บันทึกคะแนนสอบภาค 1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52500" y="7620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0</xdr:row>
      <xdr:rowOff>57150</xdr:rowOff>
    </xdr:from>
    <xdr:to>
      <xdr:col>3</xdr:col>
      <xdr:colOff>403200</xdr:colOff>
      <xdr:row>0</xdr:row>
      <xdr:rowOff>460350</xdr:rowOff>
    </xdr:to>
    <xdr:pic>
      <xdr:nvPicPr>
        <xdr:cNvPr id="7" name="รูปภาพ 6" descr="aim_protocol.png">
          <a:hlinkClick xmlns:r="http://schemas.openxmlformats.org/officeDocument/2006/relationships" r:id="rId9" tooltip="ประเมินคุณลักษณะฯ"/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323975" y="5715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3</xdr:col>
      <xdr:colOff>409575</xdr:colOff>
      <xdr:row>0</xdr:row>
      <xdr:rowOff>76200</xdr:rowOff>
    </xdr:from>
    <xdr:to>
      <xdr:col>3</xdr:col>
      <xdr:colOff>818548</xdr:colOff>
      <xdr:row>0</xdr:row>
      <xdr:rowOff>479400</xdr:rowOff>
    </xdr:to>
    <xdr:pic>
      <xdr:nvPicPr>
        <xdr:cNvPr id="8" name="รูปภาพ 7" descr="designet.png">
          <a:hlinkClick xmlns:r="http://schemas.openxmlformats.org/officeDocument/2006/relationships" r:id="rId11" tooltip="ตัวชี้วัดการประเมินการอ่าน คิดวิเคราะห์และเขียน"/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733550" y="76200"/>
          <a:ext cx="408973" cy="403200"/>
        </a:xfrm>
        <a:prstGeom prst="rect">
          <a:avLst/>
        </a:prstGeom>
      </xdr:spPr>
    </xdr:pic>
    <xdr:clientData/>
  </xdr:twoCellAnchor>
  <xdr:twoCellAnchor editAs="oneCell">
    <xdr:from>
      <xdr:col>22</xdr:col>
      <xdr:colOff>66675</xdr:colOff>
      <xdr:row>0</xdr:row>
      <xdr:rowOff>57150</xdr:rowOff>
    </xdr:from>
    <xdr:to>
      <xdr:col>22</xdr:col>
      <xdr:colOff>469875</xdr:colOff>
      <xdr:row>0</xdr:row>
      <xdr:rowOff>460350</xdr:rowOff>
    </xdr:to>
    <xdr:pic>
      <xdr:nvPicPr>
        <xdr:cNvPr id="10" name="รูปภาพ 9" descr="lswitch.png">
          <a:hlinkClick xmlns:r="http://schemas.openxmlformats.org/officeDocument/2006/relationships" r:id="rId13" tooltip="ประเมินอ่าน คิดวิเคราะห์ เขียน"/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12001500" y="57150"/>
          <a:ext cx="403200" cy="4032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43296</xdr:colOff>
      <xdr:row>0</xdr:row>
      <xdr:rowOff>34637</xdr:rowOff>
    </xdr:from>
    <xdr:to>
      <xdr:col>2</xdr:col>
      <xdr:colOff>263383</xdr:colOff>
      <xdr:row>0</xdr:row>
      <xdr:rowOff>463263</xdr:rowOff>
    </xdr:to>
    <xdr:pic>
      <xdr:nvPicPr>
        <xdr:cNvPr id="2" name="รูปภาพ 1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80160" y="34637"/>
          <a:ext cx="427905" cy="428626"/>
        </a:xfrm>
        <a:prstGeom prst="rect">
          <a:avLst/>
        </a:prstGeom>
      </xdr:spPr>
    </xdr:pic>
    <xdr:clientData/>
  </xdr:twoCellAnchor>
  <xdr:twoCellAnchor editAs="oneCell">
    <xdr:from>
      <xdr:col>2</xdr:col>
      <xdr:colOff>346364</xdr:colOff>
      <xdr:row>0</xdr:row>
      <xdr:rowOff>51955</xdr:rowOff>
    </xdr:from>
    <xdr:to>
      <xdr:col>2</xdr:col>
      <xdr:colOff>749564</xdr:colOff>
      <xdr:row>0</xdr:row>
      <xdr:rowOff>455155</xdr:rowOff>
    </xdr:to>
    <xdr:pic>
      <xdr:nvPicPr>
        <xdr:cNvPr id="3" name="รูปภาพ 2" descr="Community Help.png">
          <a:hlinkClick xmlns:r="http://schemas.openxmlformats.org/officeDocument/2006/relationships" r:id="rId3" tooltip="กรอกข้อมูลนักเรียน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091046" y="51955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848591</xdr:colOff>
      <xdr:row>0</xdr:row>
      <xdr:rowOff>60614</xdr:rowOff>
    </xdr:from>
    <xdr:to>
      <xdr:col>2</xdr:col>
      <xdr:colOff>1251791</xdr:colOff>
      <xdr:row>0</xdr:row>
      <xdr:rowOff>463814</xdr:rowOff>
    </xdr:to>
    <xdr:pic>
      <xdr:nvPicPr>
        <xdr:cNvPr id="4" name="รูปภาพ 3" descr="date.png">
          <a:hlinkClick xmlns:r="http://schemas.openxmlformats.org/officeDocument/2006/relationships" r:id="rId5" tooltip="บันทึกเวลาเรียน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593273" y="60614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1281545</xdr:colOff>
      <xdr:row>0</xdr:row>
      <xdr:rowOff>43295</xdr:rowOff>
    </xdr:from>
    <xdr:to>
      <xdr:col>2</xdr:col>
      <xdr:colOff>1684745</xdr:colOff>
      <xdr:row>0</xdr:row>
      <xdr:rowOff>446495</xdr:rowOff>
    </xdr:to>
    <xdr:pic>
      <xdr:nvPicPr>
        <xdr:cNvPr id="5" name="รูปภาพ 4" descr="kwrite.png">
          <a:hlinkClick xmlns:r="http://schemas.openxmlformats.org/officeDocument/2006/relationships" r:id="rId7" tooltip="บันทึกคะแนนสอบภาค 1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2026227" y="43295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2190750</xdr:colOff>
      <xdr:row>0</xdr:row>
      <xdr:rowOff>60614</xdr:rowOff>
    </xdr:from>
    <xdr:to>
      <xdr:col>2</xdr:col>
      <xdr:colOff>2593950</xdr:colOff>
      <xdr:row>0</xdr:row>
      <xdr:rowOff>463814</xdr:rowOff>
    </xdr:to>
    <xdr:pic>
      <xdr:nvPicPr>
        <xdr:cNvPr id="7" name="รูปภาพ 6" descr="aim_protocol.png">
          <a:hlinkClick xmlns:r="http://schemas.openxmlformats.org/officeDocument/2006/relationships" r:id="rId9" tooltip="ประเมินคุณลักษณะฯ"/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2935432" y="60614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4095750</xdr:colOff>
      <xdr:row>0</xdr:row>
      <xdr:rowOff>60614</xdr:rowOff>
    </xdr:from>
    <xdr:to>
      <xdr:col>2</xdr:col>
      <xdr:colOff>4504723</xdr:colOff>
      <xdr:row>0</xdr:row>
      <xdr:rowOff>463814</xdr:rowOff>
    </xdr:to>
    <xdr:pic>
      <xdr:nvPicPr>
        <xdr:cNvPr id="8" name="รูปภาพ 7" descr="designet.png">
          <a:hlinkClick xmlns:r="http://schemas.openxmlformats.org/officeDocument/2006/relationships" r:id="rId11" tooltip="ตัวชี้วัดการประเมินการอ่าน คิดวิเคราะห์และเขียน"/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4840432" y="60614"/>
          <a:ext cx="408973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2606386</xdr:colOff>
      <xdr:row>0</xdr:row>
      <xdr:rowOff>86591</xdr:rowOff>
    </xdr:from>
    <xdr:to>
      <xdr:col>2</xdr:col>
      <xdr:colOff>3009586</xdr:colOff>
      <xdr:row>0</xdr:row>
      <xdr:rowOff>489791</xdr:rowOff>
    </xdr:to>
    <xdr:pic>
      <xdr:nvPicPr>
        <xdr:cNvPr id="9" name="รูปภาพ 8" descr="lswitch.png">
          <a:hlinkClick xmlns:r="http://schemas.openxmlformats.org/officeDocument/2006/relationships" r:id="rId13" tooltip="ประเมินอ่าน คิดวิเคราะห์ เขียน"/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3351068" y="86591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3073977</xdr:colOff>
      <xdr:row>0</xdr:row>
      <xdr:rowOff>60614</xdr:rowOff>
    </xdr:from>
    <xdr:to>
      <xdr:col>2</xdr:col>
      <xdr:colOff>3477177</xdr:colOff>
      <xdr:row>0</xdr:row>
      <xdr:rowOff>463814</xdr:rowOff>
    </xdr:to>
    <xdr:pic>
      <xdr:nvPicPr>
        <xdr:cNvPr id="10" name="รูปภาพ 9" descr="advancedsettings.png">
          <a:hlinkClick xmlns:r="http://schemas.openxmlformats.org/officeDocument/2006/relationships" r:id="rId15" tooltip="บันทึกตัวชี้วัด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3818659" y="60614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3558887</xdr:colOff>
      <xdr:row>0</xdr:row>
      <xdr:rowOff>86591</xdr:rowOff>
    </xdr:from>
    <xdr:to>
      <xdr:col>2</xdr:col>
      <xdr:colOff>3967859</xdr:colOff>
      <xdr:row>0</xdr:row>
      <xdr:rowOff>489791</xdr:rowOff>
    </xdr:to>
    <xdr:pic>
      <xdr:nvPicPr>
        <xdr:cNvPr id="11" name="รูปภาพ 10" descr="easymoblog.png">
          <a:hlinkClick xmlns:r="http://schemas.openxmlformats.org/officeDocument/2006/relationships" r:id="rId17" tooltip="คำอธิบายการใช้แบบบันทึกผลการเรียนประจำ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4303569" y="86591"/>
          <a:ext cx="408972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4580660</xdr:colOff>
      <xdr:row>0</xdr:row>
      <xdr:rowOff>77932</xdr:rowOff>
    </xdr:from>
    <xdr:to>
      <xdr:col>2</xdr:col>
      <xdr:colOff>4989633</xdr:colOff>
      <xdr:row>0</xdr:row>
      <xdr:rowOff>481132</xdr:rowOff>
    </xdr:to>
    <xdr:pic>
      <xdr:nvPicPr>
        <xdr:cNvPr id="12" name="รูปภาพ 11" descr="Utilities.png">
          <a:hlinkClick xmlns:r="http://schemas.openxmlformats.org/officeDocument/2006/relationships" r:id="rId19" tooltip="ตัวชี้วัดคุณลักษณะอันพึงประสงค์"/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5325342" y="77932"/>
          <a:ext cx="408973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5100205</xdr:colOff>
      <xdr:row>0</xdr:row>
      <xdr:rowOff>60614</xdr:rowOff>
    </xdr:from>
    <xdr:to>
      <xdr:col>2</xdr:col>
      <xdr:colOff>5499075</xdr:colOff>
      <xdr:row>0</xdr:row>
      <xdr:rowOff>469586</xdr:rowOff>
    </xdr:to>
    <xdr:pic>
      <xdr:nvPicPr>
        <xdr:cNvPr id="13" name="รูปภาพ 12" descr="access.png">
          <a:hlinkClick xmlns:r="http://schemas.openxmlformats.org/officeDocument/2006/relationships" r:id="rId21" tooltip="เกี่ยวกับผู้พัฒนาแบบบันทึก"/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5844887" y="60614"/>
          <a:ext cx="398870" cy="40897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25977</xdr:colOff>
      <xdr:row>0</xdr:row>
      <xdr:rowOff>60614</xdr:rowOff>
    </xdr:from>
    <xdr:to>
      <xdr:col>2</xdr:col>
      <xdr:colOff>246064</xdr:colOff>
      <xdr:row>0</xdr:row>
      <xdr:rowOff>489240</xdr:rowOff>
    </xdr:to>
    <xdr:pic>
      <xdr:nvPicPr>
        <xdr:cNvPr id="2" name="รูปภาพ 1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54182" y="60614"/>
          <a:ext cx="427905" cy="428626"/>
        </a:xfrm>
        <a:prstGeom prst="rect">
          <a:avLst/>
        </a:prstGeom>
      </xdr:spPr>
    </xdr:pic>
    <xdr:clientData/>
  </xdr:twoCellAnchor>
  <xdr:twoCellAnchor editAs="oneCell">
    <xdr:from>
      <xdr:col>2</xdr:col>
      <xdr:colOff>311726</xdr:colOff>
      <xdr:row>0</xdr:row>
      <xdr:rowOff>60614</xdr:rowOff>
    </xdr:from>
    <xdr:to>
      <xdr:col>3</xdr:col>
      <xdr:colOff>178062</xdr:colOff>
      <xdr:row>0</xdr:row>
      <xdr:rowOff>463814</xdr:rowOff>
    </xdr:to>
    <xdr:pic>
      <xdr:nvPicPr>
        <xdr:cNvPr id="3" name="รูปภาพ 2" descr="Community Help.png">
          <a:hlinkClick xmlns:r="http://schemas.openxmlformats.org/officeDocument/2006/relationships" r:id="rId3" tooltip="กรอกข้อมูลนักเรียน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047749" y="60614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3</xdr:col>
      <xdr:colOff>233796</xdr:colOff>
      <xdr:row>0</xdr:row>
      <xdr:rowOff>60613</xdr:rowOff>
    </xdr:from>
    <xdr:to>
      <xdr:col>4</xdr:col>
      <xdr:colOff>100133</xdr:colOff>
      <xdr:row>0</xdr:row>
      <xdr:rowOff>463813</xdr:rowOff>
    </xdr:to>
    <xdr:pic>
      <xdr:nvPicPr>
        <xdr:cNvPr id="4" name="รูปภาพ 3" descr="date.png">
          <a:hlinkClick xmlns:r="http://schemas.openxmlformats.org/officeDocument/2006/relationships" r:id="rId5" tooltip="บันทึกเวลาเรียน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506682" y="60613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4</xdr:col>
      <xdr:colOff>103910</xdr:colOff>
      <xdr:row>0</xdr:row>
      <xdr:rowOff>43296</xdr:rowOff>
    </xdr:from>
    <xdr:to>
      <xdr:col>4</xdr:col>
      <xdr:colOff>507110</xdr:colOff>
      <xdr:row>0</xdr:row>
      <xdr:rowOff>446496</xdr:rowOff>
    </xdr:to>
    <xdr:pic>
      <xdr:nvPicPr>
        <xdr:cNvPr id="5" name="รูปภาพ 4" descr="kwrite.png">
          <a:hlinkClick xmlns:r="http://schemas.openxmlformats.org/officeDocument/2006/relationships" r:id="rId7" tooltip="บันทึกคะแนนสอบภาค 1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913660" y="43296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5</xdr:col>
      <xdr:colOff>398317</xdr:colOff>
      <xdr:row>0</xdr:row>
      <xdr:rowOff>60614</xdr:rowOff>
    </xdr:from>
    <xdr:to>
      <xdr:col>6</xdr:col>
      <xdr:colOff>264654</xdr:colOff>
      <xdr:row>0</xdr:row>
      <xdr:rowOff>463814</xdr:rowOff>
    </xdr:to>
    <xdr:pic>
      <xdr:nvPicPr>
        <xdr:cNvPr id="7" name="รูปภาพ 6" descr="aim_protocol.png">
          <a:hlinkClick xmlns:r="http://schemas.openxmlformats.org/officeDocument/2006/relationships" r:id="rId9" tooltip="ประเมินคุณลักษณะฯ"/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2744931" y="60614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13</xdr:col>
      <xdr:colOff>124835</xdr:colOff>
      <xdr:row>0</xdr:row>
      <xdr:rowOff>84426</xdr:rowOff>
    </xdr:from>
    <xdr:to>
      <xdr:col>13</xdr:col>
      <xdr:colOff>523705</xdr:colOff>
      <xdr:row>0</xdr:row>
      <xdr:rowOff>493398</xdr:rowOff>
    </xdr:to>
    <xdr:pic>
      <xdr:nvPicPr>
        <xdr:cNvPr id="9" name="รูปภาพ 8" descr="access.png">
          <a:hlinkClick xmlns:r="http://schemas.openxmlformats.org/officeDocument/2006/relationships" r:id="rId11" tooltip="เกี่ยวกับผู้พัฒนาแบบบันทึก"/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6530398" y="84426"/>
          <a:ext cx="398870" cy="408972"/>
        </a:xfrm>
        <a:prstGeom prst="rect">
          <a:avLst/>
        </a:prstGeom>
      </xdr:spPr>
    </xdr:pic>
    <xdr:clientData/>
  </xdr:twoCellAnchor>
  <xdr:twoCellAnchor editAs="oneCell">
    <xdr:from>
      <xdr:col>6</xdr:col>
      <xdr:colOff>269875</xdr:colOff>
      <xdr:row>0</xdr:row>
      <xdr:rowOff>79376</xdr:rowOff>
    </xdr:from>
    <xdr:to>
      <xdr:col>7</xdr:col>
      <xdr:colOff>141262</xdr:colOff>
      <xdr:row>0</xdr:row>
      <xdr:rowOff>482576</xdr:rowOff>
    </xdr:to>
    <xdr:pic>
      <xdr:nvPicPr>
        <xdr:cNvPr id="10" name="รูปภาพ 9" descr="lswitch.png">
          <a:hlinkClick xmlns:r="http://schemas.openxmlformats.org/officeDocument/2006/relationships" r:id="rId13" tooltip="ประเมินอ่าน คิดวิเคราะห์ เขียน"/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2952750" y="79376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7</xdr:col>
      <xdr:colOff>160337</xdr:colOff>
      <xdr:row>0</xdr:row>
      <xdr:rowOff>73026</xdr:rowOff>
    </xdr:from>
    <xdr:to>
      <xdr:col>8</xdr:col>
      <xdr:colOff>31725</xdr:colOff>
      <xdr:row>0</xdr:row>
      <xdr:rowOff>476226</xdr:rowOff>
    </xdr:to>
    <xdr:pic>
      <xdr:nvPicPr>
        <xdr:cNvPr id="11" name="รูปภาพ 10" descr="advancedsettings.png">
          <a:hlinkClick xmlns:r="http://schemas.openxmlformats.org/officeDocument/2006/relationships" r:id="rId15" tooltip="บันทึกตัวชี้วัด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3375025" y="73026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8</xdr:col>
      <xdr:colOff>87312</xdr:colOff>
      <xdr:row>0</xdr:row>
      <xdr:rowOff>55563</xdr:rowOff>
    </xdr:from>
    <xdr:to>
      <xdr:col>8</xdr:col>
      <xdr:colOff>496284</xdr:colOff>
      <xdr:row>0</xdr:row>
      <xdr:rowOff>458763</xdr:rowOff>
    </xdr:to>
    <xdr:pic>
      <xdr:nvPicPr>
        <xdr:cNvPr id="12" name="รูปภาพ 11" descr="easymoblog.png">
          <a:hlinkClick xmlns:r="http://schemas.openxmlformats.org/officeDocument/2006/relationships" r:id="rId17" tooltip="คำอธิบายการใช้แบบบันทึกผลการเรียนประจำ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3833812" y="55563"/>
          <a:ext cx="408972" cy="40320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0</xdr:row>
      <xdr:rowOff>71442</xdr:rowOff>
    </xdr:from>
    <xdr:to>
      <xdr:col>9</xdr:col>
      <xdr:colOff>408973</xdr:colOff>
      <xdr:row>0</xdr:row>
      <xdr:rowOff>474642</xdr:rowOff>
    </xdr:to>
    <xdr:pic>
      <xdr:nvPicPr>
        <xdr:cNvPr id="13" name="รูปภาพ 12" descr="designet.png">
          <a:hlinkClick xmlns:r="http://schemas.openxmlformats.org/officeDocument/2006/relationships" r:id="rId19" tooltip="ตัวชี้วัดการประเมินการอ่าน คิดวิเคราะห์และเขียน"/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4278313" y="71442"/>
          <a:ext cx="408973" cy="403200"/>
        </a:xfrm>
        <a:prstGeom prst="rect">
          <a:avLst/>
        </a:prstGeom>
      </xdr:spPr>
    </xdr:pic>
    <xdr:clientData/>
  </xdr:twoCellAnchor>
  <xdr:twoCellAnchor editAs="oneCell">
    <xdr:from>
      <xdr:col>9</xdr:col>
      <xdr:colOff>477837</xdr:colOff>
      <xdr:row>0</xdr:row>
      <xdr:rowOff>88904</xdr:rowOff>
    </xdr:from>
    <xdr:to>
      <xdr:col>10</xdr:col>
      <xdr:colOff>354998</xdr:colOff>
      <xdr:row>0</xdr:row>
      <xdr:rowOff>492104</xdr:rowOff>
    </xdr:to>
    <xdr:pic>
      <xdr:nvPicPr>
        <xdr:cNvPr id="14" name="รูปภาพ 13" descr="Utilities.png">
          <a:hlinkClick xmlns:r="http://schemas.openxmlformats.org/officeDocument/2006/relationships" r:id="rId21" tooltip="ตัวชี้วัดคุณลักษณะอันพึงประสงค์"/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4756150" y="88904"/>
          <a:ext cx="408973" cy="403200"/>
        </a:xfrm>
        <a:prstGeom prst="rect">
          <a:avLst/>
        </a:prstGeom>
      </xdr:spPr>
    </xdr:pic>
    <xdr:clientData/>
  </xdr:twoCellAnchor>
  <xdr:twoCellAnchor editAs="oneCell">
    <xdr:from>
      <xdr:col>10</xdr:col>
      <xdr:colOff>452437</xdr:colOff>
      <xdr:row>0</xdr:row>
      <xdr:rowOff>47625</xdr:rowOff>
    </xdr:from>
    <xdr:to>
      <xdr:col>11</xdr:col>
      <xdr:colOff>323824</xdr:colOff>
      <xdr:row>0</xdr:row>
      <xdr:rowOff>450825</xdr:rowOff>
    </xdr:to>
    <xdr:pic>
      <xdr:nvPicPr>
        <xdr:cNvPr id="15" name="รูปภาพ 14" descr="important.png">
          <a:hlinkClick xmlns:r="http://schemas.openxmlformats.org/officeDocument/2006/relationships" r:id="rId23" tooltip="อ่านก่อนทำ"/>
        </xdr:cNvPr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5262562" y="47625"/>
          <a:ext cx="403200" cy="403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47628</xdr:rowOff>
    </xdr:from>
    <xdr:to>
      <xdr:col>2</xdr:col>
      <xdr:colOff>221530</xdr:colOff>
      <xdr:row>0</xdr:row>
      <xdr:rowOff>476254</xdr:rowOff>
    </xdr:to>
    <xdr:pic>
      <xdr:nvPicPr>
        <xdr:cNvPr id="2" name="รูปภาพ 1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0" y="47628"/>
          <a:ext cx="427905" cy="428626"/>
        </a:xfrm>
        <a:prstGeom prst="rect">
          <a:avLst/>
        </a:prstGeom>
      </xdr:spPr>
    </xdr:pic>
    <xdr:clientData/>
  </xdr:twoCellAnchor>
  <xdr:twoCellAnchor editAs="oneCell">
    <xdr:from>
      <xdr:col>2</xdr:col>
      <xdr:colOff>261937</xdr:colOff>
      <xdr:row>0</xdr:row>
      <xdr:rowOff>55562</xdr:rowOff>
    </xdr:from>
    <xdr:to>
      <xdr:col>2</xdr:col>
      <xdr:colOff>665137</xdr:colOff>
      <xdr:row>0</xdr:row>
      <xdr:rowOff>458762</xdr:rowOff>
    </xdr:to>
    <xdr:pic>
      <xdr:nvPicPr>
        <xdr:cNvPr id="3" name="รูปภาพ 2" descr="Community Help.png">
          <a:hlinkClick xmlns:r="http://schemas.openxmlformats.org/officeDocument/2006/relationships" r:id="rId3" tooltip="กรอกข้อมูลนักเรียน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49312" y="55562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731837</xdr:colOff>
      <xdr:row>0</xdr:row>
      <xdr:rowOff>65084</xdr:rowOff>
    </xdr:from>
    <xdr:to>
      <xdr:col>2</xdr:col>
      <xdr:colOff>1135037</xdr:colOff>
      <xdr:row>0</xdr:row>
      <xdr:rowOff>468284</xdr:rowOff>
    </xdr:to>
    <xdr:pic>
      <xdr:nvPicPr>
        <xdr:cNvPr id="4" name="รูปภาพ 3" descr="date.png">
          <a:hlinkClick xmlns:r="http://schemas.openxmlformats.org/officeDocument/2006/relationships" r:id="rId5" tooltip="บันทึกเวลาเรียน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319212" y="65084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1174750</xdr:colOff>
      <xdr:row>0</xdr:row>
      <xdr:rowOff>63500</xdr:rowOff>
    </xdr:from>
    <xdr:to>
      <xdr:col>2</xdr:col>
      <xdr:colOff>1577950</xdr:colOff>
      <xdr:row>0</xdr:row>
      <xdr:rowOff>466700</xdr:rowOff>
    </xdr:to>
    <xdr:pic>
      <xdr:nvPicPr>
        <xdr:cNvPr id="5" name="รูปภาพ 4" descr="kwrite.png">
          <a:hlinkClick xmlns:r="http://schemas.openxmlformats.org/officeDocument/2006/relationships" r:id="rId7" tooltip="บันทึกคะแนนสอบภาค 1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762125" y="6350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2063750</xdr:colOff>
      <xdr:row>0</xdr:row>
      <xdr:rowOff>63500</xdr:rowOff>
    </xdr:from>
    <xdr:to>
      <xdr:col>2</xdr:col>
      <xdr:colOff>2466950</xdr:colOff>
      <xdr:row>0</xdr:row>
      <xdr:rowOff>466700</xdr:rowOff>
    </xdr:to>
    <xdr:pic>
      <xdr:nvPicPr>
        <xdr:cNvPr id="7" name="รูปภาพ 6" descr="aim_protocol.png">
          <a:hlinkClick xmlns:r="http://schemas.openxmlformats.org/officeDocument/2006/relationships" r:id="rId9" tooltip="ประเมินคุณลักษณะฯ"/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2651125" y="6350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3</xdr:col>
      <xdr:colOff>1333499</xdr:colOff>
      <xdr:row>0</xdr:row>
      <xdr:rowOff>71438</xdr:rowOff>
    </xdr:from>
    <xdr:to>
      <xdr:col>3</xdr:col>
      <xdr:colOff>1742472</xdr:colOff>
      <xdr:row>0</xdr:row>
      <xdr:rowOff>474638</xdr:rowOff>
    </xdr:to>
    <xdr:pic>
      <xdr:nvPicPr>
        <xdr:cNvPr id="8" name="รูปภาพ 7" descr="designet.png">
          <a:hlinkClick xmlns:r="http://schemas.openxmlformats.org/officeDocument/2006/relationships" r:id="rId11" tooltip="ตัวชี้วัดการประเมินการอ่าน คิดวิเคราะห์และเขียน"/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4579937" y="71438"/>
          <a:ext cx="408973" cy="403200"/>
        </a:xfrm>
        <a:prstGeom prst="rect">
          <a:avLst/>
        </a:prstGeom>
      </xdr:spPr>
    </xdr:pic>
    <xdr:clientData/>
  </xdr:twoCellAnchor>
  <xdr:twoCellAnchor editAs="oneCell">
    <xdr:from>
      <xdr:col>3</xdr:col>
      <xdr:colOff>3714750</xdr:colOff>
      <xdr:row>0</xdr:row>
      <xdr:rowOff>55563</xdr:rowOff>
    </xdr:from>
    <xdr:to>
      <xdr:col>3</xdr:col>
      <xdr:colOff>4118672</xdr:colOff>
      <xdr:row>0</xdr:row>
      <xdr:rowOff>464535</xdr:rowOff>
    </xdr:to>
    <xdr:pic>
      <xdr:nvPicPr>
        <xdr:cNvPr id="9" name="รูปภาพ 8" descr="access.png">
          <a:hlinkClick xmlns:r="http://schemas.openxmlformats.org/officeDocument/2006/relationships" r:id="rId13" tooltip="เกี่ยวกับผู้พัฒนาแบบบันทึก"/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6961188" y="55563"/>
          <a:ext cx="403922" cy="408972"/>
        </a:xfrm>
        <a:prstGeom prst="rect">
          <a:avLst/>
        </a:prstGeom>
      </xdr:spPr>
    </xdr:pic>
    <xdr:clientData/>
  </xdr:twoCellAnchor>
  <xdr:twoCellAnchor editAs="oneCell">
    <xdr:from>
      <xdr:col>3</xdr:col>
      <xdr:colOff>333375</xdr:colOff>
      <xdr:row>0</xdr:row>
      <xdr:rowOff>63500</xdr:rowOff>
    </xdr:from>
    <xdr:to>
      <xdr:col>3</xdr:col>
      <xdr:colOff>736575</xdr:colOff>
      <xdr:row>0</xdr:row>
      <xdr:rowOff>466700</xdr:rowOff>
    </xdr:to>
    <xdr:pic>
      <xdr:nvPicPr>
        <xdr:cNvPr id="11" name="รูปภาพ 10" descr="advancedsettings.png">
          <a:hlinkClick xmlns:r="http://schemas.openxmlformats.org/officeDocument/2006/relationships" r:id="rId15" tooltip="บันทึกตัวชี้วัด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3579813" y="63500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3</xdr:col>
      <xdr:colOff>809625</xdr:colOff>
      <xdr:row>0</xdr:row>
      <xdr:rowOff>79375</xdr:rowOff>
    </xdr:from>
    <xdr:to>
      <xdr:col>3</xdr:col>
      <xdr:colOff>1218597</xdr:colOff>
      <xdr:row>0</xdr:row>
      <xdr:rowOff>482575</xdr:rowOff>
    </xdr:to>
    <xdr:pic>
      <xdr:nvPicPr>
        <xdr:cNvPr id="12" name="รูปภาพ 11" descr="easymoblog.png">
          <a:hlinkClick xmlns:r="http://schemas.openxmlformats.org/officeDocument/2006/relationships" r:id="rId17" tooltip="คำอธิบายการใช้แบบบันทึกผลการเรียนประจำ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4056063" y="79375"/>
          <a:ext cx="408972" cy="403200"/>
        </a:xfrm>
        <a:prstGeom prst="rect">
          <a:avLst/>
        </a:prstGeom>
      </xdr:spPr>
    </xdr:pic>
    <xdr:clientData/>
  </xdr:twoCellAnchor>
  <xdr:twoCellAnchor editAs="oneCell">
    <xdr:from>
      <xdr:col>3</xdr:col>
      <xdr:colOff>1857375</xdr:colOff>
      <xdr:row>0</xdr:row>
      <xdr:rowOff>71438</xdr:rowOff>
    </xdr:from>
    <xdr:to>
      <xdr:col>3</xdr:col>
      <xdr:colOff>2266348</xdr:colOff>
      <xdr:row>0</xdr:row>
      <xdr:rowOff>474638</xdr:rowOff>
    </xdr:to>
    <xdr:pic>
      <xdr:nvPicPr>
        <xdr:cNvPr id="13" name="รูปภาพ 12" descr="Utilities.png">
          <a:hlinkClick xmlns:r="http://schemas.openxmlformats.org/officeDocument/2006/relationships" r:id="rId19" tooltip="ตัวชี้วัดคุณลักษณะอันพึงประสงค์"/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5103813" y="71438"/>
          <a:ext cx="408973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2516188</xdr:colOff>
      <xdr:row>0</xdr:row>
      <xdr:rowOff>71437</xdr:rowOff>
    </xdr:from>
    <xdr:to>
      <xdr:col>3</xdr:col>
      <xdr:colOff>260325</xdr:colOff>
      <xdr:row>0</xdr:row>
      <xdr:rowOff>474637</xdr:rowOff>
    </xdr:to>
    <xdr:pic>
      <xdr:nvPicPr>
        <xdr:cNvPr id="14" name="รูปภาพ 13" descr="lswitch.png">
          <a:hlinkClick xmlns:r="http://schemas.openxmlformats.org/officeDocument/2006/relationships" r:id="rId21" tooltip="ประเมินอ่าน คิดวิเคราะห์ เขียน"/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3103563" y="71437"/>
          <a:ext cx="403200" cy="4032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58616</xdr:rowOff>
    </xdr:from>
    <xdr:to>
      <xdr:col>2</xdr:col>
      <xdr:colOff>427905</xdr:colOff>
      <xdr:row>0</xdr:row>
      <xdr:rowOff>487242</xdr:rowOff>
    </xdr:to>
    <xdr:pic>
      <xdr:nvPicPr>
        <xdr:cNvPr id="2" name="รูปภาพ 1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2481" y="58616"/>
          <a:ext cx="427905" cy="428626"/>
        </a:xfrm>
        <a:prstGeom prst="rect">
          <a:avLst/>
        </a:prstGeom>
      </xdr:spPr>
    </xdr:pic>
    <xdr:clientData/>
  </xdr:twoCellAnchor>
  <xdr:twoCellAnchor editAs="oneCell">
    <xdr:from>
      <xdr:col>2</xdr:col>
      <xdr:colOff>468923</xdr:colOff>
      <xdr:row>0</xdr:row>
      <xdr:rowOff>65942</xdr:rowOff>
    </xdr:from>
    <xdr:to>
      <xdr:col>2</xdr:col>
      <xdr:colOff>872123</xdr:colOff>
      <xdr:row>0</xdr:row>
      <xdr:rowOff>469142</xdr:rowOff>
    </xdr:to>
    <xdr:pic>
      <xdr:nvPicPr>
        <xdr:cNvPr id="3" name="รูปภาพ 2" descr="Community Help.png">
          <a:hlinkClick xmlns:r="http://schemas.openxmlformats.org/officeDocument/2006/relationships" r:id="rId3" tooltip="กรอกข้อมูลนักเรียน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404" y="65942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923193</xdr:colOff>
      <xdr:row>0</xdr:row>
      <xdr:rowOff>73269</xdr:rowOff>
    </xdr:from>
    <xdr:to>
      <xdr:col>2</xdr:col>
      <xdr:colOff>1326393</xdr:colOff>
      <xdr:row>0</xdr:row>
      <xdr:rowOff>476469</xdr:rowOff>
    </xdr:to>
    <xdr:pic>
      <xdr:nvPicPr>
        <xdr:cNvPr id="4" name="รูปภาพ 3" descr="date.png">
          <a:hlinkClick xmlns:r="http://schemas.openxmlformats.org/officeDocument/2006/relationships" r:id="rId5" tooltip="บันทึกเวลาเรียน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135674" y="73269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1361343</xdr:colOff>
      <xdr:row>0</xdr:row>
      <xdr:rowOff>79131</xdr:rowOff>
    </xdr:from>
    <xdr:to>
      <xdr:col>2</xdr:col>
      <xdr:colOff>1764543</xdr:colOff>
      <xdr:row>0</xdr:row>
      <xdr:rowOff>482331</xdr:rowOff>
    </xdr:to>
    <xdr:pic>
      <xdr:nvPicPr>
        <xdr:cNvPr id="5" name="รูปภาพ 4" descr="kwrite.png">
          <a:hlinkClick xmlns:r="http://schemas.openxmlformats.org/officeDocument/2006/relationships" r:id="rId7" tooltip="บันทึกคะแนนสอบภาค 1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573824" y="79131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2211266</xdr:colOff>
      <xdr:row>0</xdr:row>
      <xdr:rowOff>71804</xdr:rowOff>
    </xdr:from>
    <xdr:to>
      <xdr:col>2</xdr:col>
      <xdr:colOff>2614466</xdr:colOff>
      <xdr:row>0</xdr:row>
      <xdr:rowOff>475004</xdr:rowOff>
    </xdr:to>
    <xdr:pic>
      <xdr:nvPicPr>
        <xdr:cNvPr id="7" name="รูปภาพ 6" descr="aim_protocol.png">
          <a:hlinkClick xmlns:r="http://schemas.openxmlformats.org/officeDocument/2006/relationships" r:id="rId9" tooltip="ประเมินคุณลักษณะฯ"/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2423747" y="71804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6147289</xdr:colOff>
      <xdr:row>0</xdr:row>
      <xdr:rowOff>58615</xdr:rowOff>
    </xdr:from>
    <xdr:to>
      <xdr:col>3</xdr:col>
      <xdr:colOff>15596</xdr:colOff>
      <xdr:row>0</xdr:row>
      <xdr:rowOff>467587</xdr:rowOff>
    </xdr:to>
    <xdr:pic>
      <xdr:nvPicPr>
        <xdr:cNvPr id="8" name="รูปภาพ 7" descr="access.png">
          <a:hlinkClick xmlns:r="http://schemas.openxmlformats.org/officeDocument/2006/relationships" r:id="rId11" tooltip="เกี่ยวกับผู้พัฒนาแบบบันทึก"/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6359770" y="58615"/>
          <a:ext cx="403922" cy="408972"/>
        </a:xfrm>
        <a:prstGeom prst="rect">
          <a:avLst/>
        </a:prstGeom>
      </xdr:spPr>
    </xdr:pic>
    <xdr:clientData/>
  </xdr:twoCellAnchor>
  <xdr:twoCellAnchor editAs="oneCell">
    <xdr:from>
      <xdr:col>2</xdr:col>
      <xdr:colOff>2627313</xdr:colOff>
      <xdr:row>0</xdr:row>
      <xdr:rowOff>71437</xdr:rowOff>
    </xdr:from>
    <xdr:to>
      <xdr:col>2</xdr:col>
      <xdr:colOff>3030513</xdr:colOff>
      <xdr:row>0</xdr:row>
      <xdr:rowOff>474637</xdr:rowOff>
    </xdr:to>
    <xdr:pic>
      <xdr:nvPicPr>
        <xdr:cNvPr id="9" name="รูปภาพ 8" descr="lswitch.png">
          <a:hlinkClick xmlns:r="http://schemas.openxmlformats.org/officeDocument/2006/relationships" r:id="rId13" tooltip="ประเมินอ่าน คิดวิเคราะห์ เขียน"/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3198813" y="71437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3065463</xdr:colOff>
      <xdr:row>0</xdr:row>
      <xdr:rowOff>80962</xdr:rowOff>
    </xdr:from>
    <xdr:to>
      <xdr:col>2</xdr:col>
      <xdr:colOff>3468663</xdr:colOff>
      <xdr:row>0</xdr:row>
      <xdr:rowOff>484162</xdr:rowOff>
    </xdr:to>
    <xdr:pic>
      <xdr:nvPicPr>
        <xdr:cNvPr id="10" name="รูปภาพ 9" descr="advancedsettings.png">
          <a:hlinkClick xmlns:r="http://schemas.openxmlformats.org/officeDocument/2006/relationships" r:id="rId15" tooltip="บันทึกตัวชี้วัด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3636963" y="80962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3517900</xdr:colOff>
      <xdr:row>0</xdr:row>
      <xdr:rowOff>65087</xdr:rowOff>
    </xdr:from>
    <xdr:to>
      <xdr:col>2</xdr:col>
      <xdr:colOff>3926872</xdr:colOff>
      <xdr:row>0</xdr:row>
      <xdr:rowOff>468287</xdr:rowOff>
    </xdr:to>
    <xdr:pic>
      <xdr:nvPicPr>
        <xdr:cNvPr id="11" name="รูปภาพ 10" descr="easymoblog.png">
          <a:hlinkClick xmlns:r="http://schemas.openxmlformats.org/officeDocument/2006/relationships" r:id="rId17" tooltip="คำอธิบายการใช้แบบบันทึกผลการเรียนประจำ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4089400" y="65087"/>
          <a:ext cx="408972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3994150</xdr:colOff>
      <xdr:row>0</xdr:row>
      <xdr:rowOff>65087</xdr:rowOff>
    </xdr:from>
    <xdr:to>
      <xdr:col>2</xdr:col>
      <xdr:colOff>4403123</xdr:colOff>
      <xdr:row>0</xdr:row>
      <xdr:rowOff>468287</xdr:rowOff>
    </xdr:to>
    <xdr:pic>
      <xdr:nvPicPr>
        <xdr:cNvPr id="12" name="รูปภาพ 11" descr="designet.png">
          <a:hlinkClick xmlns:r="http://schemas.openxmlformats.org/officeDocument/2006/relationships" r:id="rId19" tooltip="ตัวชี้วัดการประเมินการอ่าน คิดวิเคราะห์และเขียน"/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4565650" y="65087"/>
          <a:ext cx="408973" cy="403200"/>
        </a:xfrm>
        <a:prstGeom prst="rect">
          <a:avLst/>
        </a:prstGeom>
      </xdr:spPr>
    </xdr:pic>
    <xdr:clientData/>
  </xdr:twoCellAnchor>
  <xdr:twoCellAnchor editAs="oneCell">
    <xdr:from>
      <xdr:col>2</xdr:col>
      <xdr:colOff>4440237</xdr:colOff>
      <xdr:row>0</xdr:row>
      <xdr:rowOff>66675</xdr:rowOff>
    </xdr:from>
    <xdr:to>
      <xdr:col>2</xdr:col>
      <xdr:colOff>4849210</xdr:colOff>
      <xdr:row>0</xdr:row>
      <xdr:rowOff>469875</xdr:rowOff>
    </xdr:to>
    <xdr:pic>
      <xdr:nvPicPr>
        <xdr:cNvPr id="13" name="รูปภาพ 12" descr="Utilities.png">
          <a:hlinkClick xmlns:r="http://schemas.openxmlformats.org/officeDocument/2006/relationships" r:id="rId21" tooltip="ตัวชี้วัดคุณลักษณะอันพึงประสงค์"/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5011737" y="66675"/>
          <a:ext cx="408973" cy="4032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392107</xdr:colOff>
      <xdr:row>1</xdr:row>
      <xdr:rowOff>88900</xdr:rowOff>
    </xdr:from>
    <xdr:to>
      <xdr:col>8</xdr:col>
      <xdr:colOff>469893</xdr:colOff>
      <xdr:row>2</xdr:row>
      <xdr:rowOff>13492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2535232" y="620713"/>
          <a:ext cx="2260599" cy="496092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ctr" rtl="0">
            <a:defRPr sz="1000"/>
          </a:pPr>
          <a:r>
            <a:rPr lang="th-TH" sz="2800" b="1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บันทึกข้อความ</a:t>
          </a:r>
        </a:p>
        <a:p>
          <a:pPr algn="ctr" rtl="0">
            <a:defRPr sz="1000"/>
          </a:pPr>
          <a:endParaRPr lang="th-TH" sz="2800" b="1" i="0" strike="noStrike">
            <a:solidFill>
              <a:srgbClr val="000000"/>
            </a:solidFill>
            <a:latin typeface="TH SarabunPSK" pitchFamily="34" charset="-34"/>
            <a:cs typeface="TH SarabunPSK" pitchFamily="34" charset="-34"/>
          </a:endParaRPr>
        </a:p>
      </xdr:txBody>
    </xdr:sp>
    <xdr:clientData/>
  </xdr:twoCellAnchor>
  <xdr:twoCellAnchor>
    <xdr:from>
      <xdr:col>3</xdr:col>
      <xdr:colOff>150812</xdr:colOff>
      <xdr:row>2</xdr:row>
      <xdr:rowOff>261938</xdr:rowOff>
    </xdr:from>
    <xdr:to>
      <xdr:col>12</xdr:col>
      <xdr:colOff>0</xdr:colOff>
      <xdr:row>2</xdr:row>
      <xdr:rowOff>261938</xdr:rowOff>
    </xdr:to>
    <xdr:cxnSp macro="">
      <xdr:nvCxnSpPr>
        <xdr:cNvPr id="4" name="ตัวเชื่อมต่อตรง 7"/>
        <xdr:cNvCxnSpPr/>
      </xdr:nvCxnSpPr>
      <xdr:spPr>
        <a:xfrm>
          <a:off x="1293812" y="1376363"/>
          <a:ext cx="5726113" cy="0"/>
        </a:xfrm>
        <a:prstGeom prst="line">
          <a:avLst/>
        </a:prstGeom>
        <a:ln>
          <a:solidFill>
            <a:schemeClr val="tx1">
              <a:lumMod val="50000"/>
              <a:lumOff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325438</xdr:colOff>
      <xdr:row>3</xdr:row>
      <xdr:rowOff>254000</xdr:rowOff>
    </xdr:from>
    <xdr:to>
      <xdr:col>12</xdr:col>
      <xdr:colOff>15875</xdr:colOff>
      <xdr:row>3</xdr:row>
      <xdr:rowOff>254000</xdr:rowOff>
    </xdr:to>
    <xdr:cxnSp macro="">
      <xdr:nvCxnSpPr>
        <xdr:cNvPr id="5" name="ตัวเชื่อมต่อตรง 12"/>
        <xdr:cNvCxnSpPr/>
      </xdr:nvCxnSpPr>
      <xdr:spPr>
        <a:xfrm>
          <a:off x="2525713" y="1720850"/>
          <a:ext cx="4510087" cy="0"/>
        </a:xfrm>
        <a:prstGeom prst="line">
          <a:avLst/>
        </a:prstGeom>
        <a:ln>
          <a:solidFill>
            <a:schemeClr val="tx1">
              <a:lumMod val="50000"/>
              <a:lumOff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306161</xdr:colOff>
      <xdr:row>4</xdr:row>
      <xdr:rowOff>250882</xdr:rowOff>
    </xdr:from>
    <xdr:to>
      <xdr:col>12</xdr:col>
      <xdr:colOff>6803</xdr:colOff>
      <xdr:row>4</xdr:row>
      <xdr:rowOff>250882</xdr:rowOff>
    </xdr:to>
    <xdr:cxnSp macro="">
      <xdr:nvCxnSpPr>
        <xdr:cNvPr id="6" name="ตัวเชื่อมต่อตรง 14"/>
        <xdr:cNvCxnSpPr/>
      </xdr:nvCxnSpPr>
      <xdr:spPr>
        <a:xfrm>
          <a:off x="782411" y="2070157"/>
          <a:ext cx="6244317" cy="0"/>
        </a:xfrm>
        <a:prstGeom prst="line">
          <a:avLst/>
        </a:prstGeom>
        <a:ln>
          <a:solidFill>
            <a:schemeClr val="tx1">
              <a:lumMod val="50000"/>
              <a:lumOff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142875</xdr:colOff>
      <xdr:row>3</xdr:row>
      <xdr:rowOff>255985</xdr:rowOff>
    </xdr:from>
    <xdr:to>
      <xdr:col>5</xdr:col>
      <xdr:colOff>41672</xdr:colOff>
      <xdr:row>3</xdr:row>
      <xdr:rowOff>255985</xdr:rowOff>
    </xdr:to>
    <xdr:cxnSp macro="">
      <xdr:nvCxnSpPr>
        <xdr:cNvPr id="7" name="ตัวเชื่อมต่อตรง 23"/>
        <xdr:cNvCxnSpPr/>
      </xdr:nvCxnSpPr>
      <xdr:spPr>
        <a:xfrm>
          <a:off x="619125" y="1722835"/>
          <a:ext cx="1622822" cy="0"/>
        </a:xfrm>
        <a:prstGeom prst="line">
          <a:avLst/>
        </a:prstGeom>
        <a:ln>
          <a:solidFill>
            <a:schemeClr val="tx1">
              <a:lumMod val="50000"/>
              <a:lumOff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365125</xdr:colOff>
      <xdr:row>0</xdr:row>
      <xdr:rowOff>79375</xdr:rowOff>
    </xdr:from>
    <xdr:to>
      <xdr:col>4</xdr:col>
      <xdr:colOff>436563</xdr:colOff>
      <xdr:row>0</xdr:row>
      <xdr:rowOff>373063</xdr:rowOff>
    </xdr:to>
    <xdr:sp macro="" textlink="">
      <xdr:nvSpPr>
        <xdr:cNvPr id="9" name="สี่เหลี่ยมมุมมน 26">
          <a:hlinkClick xmlns:r="http://schemas.openxmlformats.org/officeDocument/2006/relationships" r:id="rId1" tooltip="พิมพ์บันทึกเสนอรายงานผล"/>
        </xdr:cNvPr>
        <xdr:cNvSpPr/>
      </xdr:nvSpPr>
      <xdr:spPr>
        <a:xfrm>
          <a:off x="841375" y="79375"/>
          <a:ext cx="1185863" cy="293688"/>
        </a:xfrm>
        <a:prstGeom prst="roundRect">
          <a:avLst/>
        </a:prstGeom>
      </xdr:spPr>
      <xdr:style>
        <a:lnRef idx="0">
          <a:schemeClr val="accent6"/>
        </a:lnRef>
        <a:fillRef idx="3">
          <a:schemeClr val="accent6"/>
        </a:fillRef>
        <a:effectRef idx="3">
          <a:schemeClr val="accent6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th-TH" sz="1600">
              <a:latin typeface="EucrosiaUPC" pitchFamily="18" charset="-34"/>
              <a:cs typeface="EucrosiaUPC" pitchFamily="18" charset="-34"/>
            </a:rPr>
            <a:t>บันทึกข้อความ</a:t>
          </a:r>
          <a:endParaRPr lang="en-US" sz="1600">
            <a:latin typeface="EucrosiaUPC" pitchFamily="18" charset="-34"/>
            <a:cs typeface="EucrosiaUPC" pitchFamily="18" charset="-34"/>
          </a:endParaRPr>
        </a:p>
      </xdr:txBody>
    </xdr:sp>
    <xdr:clientData/>
  </xdr:twoCellAnchor>
  <xdr:twoCellAnchor>
    <xdr:from>
      <xdr:col>4</xdr:col>
      <xdr:colOff>547686</xdr:colOff>
      <xdr:row>0</xdr:row>
      <xdr:rowOff>87312</xdr:rowOff>
    </xdr:from>
    <xdr:to>
      <xdr:col>7</xdr:col>
      <xdr:colOff>35623</xdr:colOff>
      <xdr:row>0</xdr:row>
      <xdr:rowOff>381000</xdr:rowOff>
    </xdr:to>
    <xdr:sp macro="" textlink="">
      <xdr:nvSpPr>
        <xdr:cNvPr id="10" name="สี่เหลี่ยมมุมมน 27">
          <a:hlinkClick xmlns:r="http://schemas.openxmlformats.org/officeDocument/2006/relationships" r:id="rId2" tooltip="พิมพ์รายงาน 1 สรุปผลการประเมิน"/>
        </xdr:cNvPr>
        <xdr:cNvSpPr/>
      </xdr:nvSpPr>
      <xdr:spPr>
        <a:xfrm>
          <a:off x="2138361" y="87312"/>
          <a:ext cx="1507237" cy="293688"/>
        </a:xfrm>
        <a:prstGeom prst="roundRect">
          <a:avLst/>
        </a:prstGeom>
      </xdr:spPr>
      <xdr:style>
        <a:lnRef idx="0">
          <a:schemeClr val="accent6"/>
        </a:lnRef>
        <a:fillRef idx="3">
          <a:schemeClr val="accent6"/>
        </a:fillRef>
        <a:effectRef idx="3">
          <a:schemeClr val="accent6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th-TH" sz="1600">
              <a:latin typeface="EucrosiaUPC" pitchFamily="18" charset="-34"/>
              <a:cs typeface="EucrosiaUPC" pitchFamily="18" charset="-34"/>
            </a:rPr>
            <a:t>แบบสรุปผลประเมิน</a:t>
          </a:r>
          <a:endParaRPr lang="en-US" sz="1600">
            <a:latin typeface="EucrosiaUPC" pitchFamily="18" charset="-34"/>
            <a:cs typeface="EucrosiaUPC" pitchFamily="18" charset="-34"/>
          </a:endParaRPr>
        </a:p>
      </xdr:txBody>
    </xdr:sp>
    <xdr:clientData/>
  </xdr:twoCellAnchor>
  <xdr:twoCellAnchor>
    <xdr:from>
      <xdr:col>7</xdr:col>
      <xdr:colOff>142895</xdr:colOff>
      <xdr:row>0</xdr:row>
      <xdr:rowOff>87312</xdr:rowOff>
    </xdr:from>
    <xdr:to>
      <xdr:col>9</xdr:col>
      <xdr:colOff>257895</xdr:colOff>
      <xdr:row>0</xdr:row>
      <xdr:rowOff>381000</xdr:rowOff>
    </xdr:to>
    <xdr:sp macro="" textlink="">
      <xdr:nvSpPr>
        <xdr:cNvPr id="11" name="สี่เหลี่ยมมุมมน 28">
          <a:hlinkClick xmlns:r="http://schemas.openxmlformats.org/officeDocument/2006/relationships" r:id="rId3" tooltip="พิมพ์แผนภูมิแสดงผลสัมฤทธิ์"/>
        </xdr:cNvPr>
        <xdr:cNvSpPr/>
      </xdr:nvSpPr>
      <xdr:spPr>
        <a:xfrm>
          <a:off x="3752870" y="87312"/>
          <a:ext cx="1515175" cy="293688"/>
        </a:xfrm>
        <a:prstGeom prst="roundRect">
          <a:avLst/>
        </a:prstGeom>
      </xdr:spPr>
      <xdr:style>
        <a:lnRef idx="0">
          <a:schemeClr val="accent6"/>
        </a:lnRef>
        <a:fillRef idx="3">
          <a:schemeClr val="accent6"/>
        </a:fillRef>
        <a:effectRef idx="3">
          <a:schemeClr val="accent6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th-TH" sz="1600">
              <a:latin typeface="EucrosiaUPC" pitchFamily="18" charset="-34"/>
              <a:cs typeface="EucrosiaUPC" pitchFamily="18" charset="-34"/>
            </a:rPr>
            <a:t>แผนภูมิผลสัมฤทธิ์</a:t>
          </a:r>
          <a:endParaRPr lang="en-US" sz="1600">
            <a:latin typeface="EucrosiaUPC" pitchFamily="18" charset="-34"/>
            <a:cs typeface="EucrosiaUPC" pitchFamily="18" charset="-34"/>
          </a:endParaRPr>
        </a:p>
      </xdr:txBody>
    </xdr:sp>
    <xdr:clientData/>
  </xdr:twoCellAnchor>
  <xdr:twoCellAnchor>
    <xdr:from>
      <xdr:col>1</xdr:col>
      <xdr:colOff>71437</xdr:colOff>
      <xdr:row>1</xdr:row>
      <xdr:rowOff>71437</xdr:rowOff>
    </xdr:from>
    <xdr:to>
      <xdr:col>2</xdr:col>
      <xdr:colOff>195262</xdr:colOff>
      <xdr:row>2</xdr:row>
      <xdr:rowOff>42862</xdr:rowOff>
    </xdr:to>
    <xdr:pic>
      <xdr:nvPicPr>
        <xdr:cNvPr id="12" name="Picture 11" descr="krut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47687" y="603250"/>
          <a:ext cx="5048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412749</xdr:colOff>
      <xdr:row>0</xdr:row>
      <xdr:rowOff>71437</xdr:rowOff>
    </xdr:from>
    <xdr:to>
      <xdr:col>1</xdr:col>
      <xdr:colOff>261937</xdr:colOff>
      <xdr:row>0</xdr:row>
      <xdr:rowOff>396875</xdr:rowOff>
    </xdr:to>
    <xdr:pic>
      <xdr:nvPicPr>
        <xdr:cNvPr id="13" name="รูปภาพ 25" descr="home.png">
          <a:hlinkClick xmlns:r="http://schemas.openxmlformats.org/officeDocument/2006/relationships" r:id="rId5" tooltip="กลับไปหน้าแรก Home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2749" y="71437"/>
          <a:ext cx="325438" cy="325438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409575</xdr:colOff>
      <xdr:row>0</xdr:row>
      <xdr:rowOff>104775</xdr:rowOff>
    </xdr:from>
    <xdr:to>
      <xdr:col>2</xdr:col>
      <xdr:colOff>8805</xdr:colOff>
      <xdr:row>0</xdr:row>
      <xdr:rowOff>533401</xdr:rowOff>
    </xdr:to>
    <xdr:pic>
      <xdr:nvPicPr>
        <xdr:cNvPr id="2" name="รูปภาพ 1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09575" y="104775"/>
          <a:ext cx="427905" cy="428626"/>
        </a:xfrm>
        <a:prstGeom prst="rect">
          <a:avLst/>
        </a:prstGeom>
      </xdr:spPr>
    </xdr:pic>
    <xdr:clientData/>
  </xdr:twoCellAnchor>
  <xdr:twoCellAnchor editAs="oneCell">
    <xdr:from>
      <xdr:col>7</xdr:col>
      <xdr:colOff>533400</xdr:colOff>
      <xdr:row>0</xdr:row>
      <xdr:rowOff>95250</xdr:rowOff>
    </xdr:from>
    <xdr:to>
      <xdr:col>8</xdr:col>
      <xdr:colOff>241997</xdr:colOff>
      <xdr:row>0</xdr:row>
      <xdr:rowOff>504222</xdr:rowOff>
    </xdr:to>
    <xdr:pic>
      <xdr:nvPicPr>
        <xdr:cNvPr id="13" name="รูปภาพ 12" descr="access.png">
          <a:hlinkClick xmlns:r="http://schemas.openxmlformats.org/officeDocument/2006/relationships" r:id="rId3" tooltip="เกี่ยวกับผู้พัฒนาแบบบันทึก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91200" y="95250"/>
          <a:ext cx="403922" cy="408972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0</xdr:row>
      <xdr:rowOff>180975</xdr:rowOff>
    </xdr:from>
    <xdr:to>
      <xdr:col>3</xdr:col>
      <xdr:colOff>962025</xdr:colOff>
      <xdr:row>0</xdr:row>
      <xdr:rowOff>474663</xdr:rowOff>
    </xdr:to>
    <xdr:sp macro="" textlink="">
      <xdr:nvSpPr>
        <xdr:cNvPr id="14" name="สี่เหลี่ยมมุมมน 26">
          <a:hlinkClick xmlns:r="http://schemas.openxmlformats.org/officeDocument/2006/relationships" r:id="rId5" tooltip="พิมพ์บันทึกเสนอรายงานผล"/>
        </xdr:cNvPr>
        <xdr:cNvSpPr/>
      </xdr:nvSpPr>
      <xdr:spPr>
        <a:xfrm>
          <a:off x="981075" y="180975"/>
          <a:ext cx="1352550" cy="293688"/>
        </a:xfrm>
        <a:prstGeom prst="roundRect">
          <a:avLst/>
        </a:prstGeom>
      </xdr:spPr>
      <xdr:style>
        <a:lnRef idx="0">
          <a:schemeClr val="accent6"/>
        </a:lnRef>
        <a:fillRef idx="3">
          <a:schemeClr val="accent6"/>
        </a:fillRef>
        <a:effectRef idx="3">
          <a:schemeClr val="accent6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th-TH" sz="1600">
              <a:latin typeface="EucrosiaUPC" pitchFamily="18" charset="-34"/>
              <a:cs typeface="EucrosiaUPC" pitchFamily="18" charset="-34"/>
            </a:rPr>
            <a:t>บันทึกข้อความ</a:t>
          </a:r>
          <a:endParaRPr lang="en-US" sz="1600">
            <a:latin typeface="EucrosiaUPC" pitchFamily="18" charset="-34"/>
            <a:cs typeface="EucrosiaUPC" pitchFamily="18" charset="-34"/>
          </a:endParaRPr>
        </a:p>
      </xdr:txBody>
    </xdr:sp>
    <xdr:clientData/>
  </xdr:twoCellAnchor>
  <xdr:twoCellAnchor>
    <xdr:from>
      <xdr:col>3</xdr:col>
      <xdr:colOff>1095375</xdr:colOff>
      <xdr:row>0</xdr:row>
      <xdr:rowOff>171450</xdr:rowOff>
    </xdr:from>
    <xdr:to>
      <xdr:col>5</xdr:col>
      <xdr:colOff>111824</xdr:colOff>
      <xdr:row>0</xdr:row>
      <xdr:rowOff>465138</xdr:rowOff>
    </xdr:to>
    <xdr:sp macro="" textlink="">
      <xdr:nvSpPr>
        <xdr:cNvPr id="15" name="สี่เหลี่ยมมุมมน 27">
          <a:hlinkClick xmlns:r="http://schemas.openxmlformats.org/officeDocument/2006/relationships" r:id="rId6" tooltip="พิมพ์รายงาน 1 สรุปผลการประเมิน"/>
        </xdr:cNvPr>
        <xdr:cNvSpPr/>
      </xdr:nvSpPr>
      <xdr:spPr>
        <a:xfrm>
          <a:off x="2466975" y="171450"/>
          <a:ext cx="1511999" cy="293688"/>
        </a:xfrm>
        <a:prstGeom prst="roundRect">
          <a:avLst/>
        </a:prstGeom>
      </xdr:spPr>
      <xdr:style>
        <a:lnRef idx="0">
          <a:schemeClr val="accent6"/>
        </a:lnRef>
        <a:fillRef idx="3">
          <a:schemeClr val="accent6"/>
        </a:fillRef>
        <a:effectRef idx="3">
          <a:schemeClr val="accent6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th-TH" sz="1600">
              <a:latin typeface="EucrosiaUPC" pitchFamily="18" charset="-34"/>
              <a:cs typeface="EucrosiaUPC" pitchFamily="18" charset="-34"/>
            </a:rPr>
            <a:t>แบบสรุปผลประเมิน</a:t>
          </a:r>
          <a:endParaRPr lang="en-US" sz="1600">
            <a:latin typeface="EucrosiaUPC" pitchFamily="18" charset="-34"/>
            <a:cs typeface="EucrosiaUPC" pitchFamily="18" charset="-34"/>
          </a:endParaRPr>
        </a:p>
      </xdr:txBody>
    </xdr:sp>
    <xdr:clientData/>
  </xdr:twoCellAnchor>
  <xdr:twoCellAnchor>
    <xdr:from>
      <xdr:col>5</xdr:col>
      <xdr:colOff>209550</xdr:colOff>
      <xdr:row>0</xdr:row>
      <xdr:rowOff>180975</xdr:rowOff>
    </xdr:from>
    <xdr:to>
      <xdr:col>7</xdr:col>
      <xdr:colOff>418213</xdr:colOff>
      <xdr:row>0</xdr:row>
      <xdr:rowOff>474663</xdr:rowOff>
    </xdr:to>
    <xdr:sp macro="" textlink="">
      <xdr:nvSpPr>
        <xdr:cNvPr id="16" name="สี่เหลี่ยมมุมมน 28">
          <a:hlinkClick xmlns:r="http://schemas.openxmlformats.org/officeDocument/2006/relationships" r:id="rId7" tooltip="พิมพ์แผนภูมิแสดงผลสัมฤทธิ์"/>
        </xdr:cNvPr>
        <xdr:cNvSpPr/>
      </xdr:nvSpPr>
      <xdr:spPr>
        <a:xfrm>
          <a:off x="4076700" y="180975"/>
          <a:ext cx="1599313" cy="293688"/>
        </a:xfrm>
        <a:prstGeom prst="roundRect">
          <a:avLst/>
        </a:prstGeom>
      </xdr:spPr>
      <xdr:style>
        <a:lnRef idx="0">
          <a:schemeClr val="accent6"/>
        </a:lnRef>
        <a:fillRef idx="3">
          <a:schemeClr val="accent6"/>
        </a:fillRef>
        <a:effectRef idx="3">
          <a:schemeClr val="accent6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th-TH" sz="1600">
              <a:latin typeface="EucrosiaUPC" pitchFamily="18" charset="-34"/>
              <a:cs typeface="EucrosiaUPC" pitchFamily="18" charset="-34"/>
            </a:rPr>
            <a:t>แผนภูมิผลสัมฤทธิ์</a:t>
          </a:r>
          <a:endParaRPr lang="en-US" sz="1600">
            <a:latin typeface="EucrosiaUPC" pitchFamily="18" charset="-34"/>
            <a:cs typeface="EucrosiaUPC" pitchFamily="18" charset="-34"/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251113</xdr:colOff>
      <xdr:row>4</xdr:row>
      <xdr:rowOff>355022</xdr:rowOff>
    </xdr:from>
    <xdr:to>
      <xdr:col>12</xdr:col>
      <xdr:colOff>294408</xdr:colOff>
      <xdr:row>17</xdr:row>
      <xdr:rowOff>34637</xdr:rowOff>
    </xdr:to>
    <xdr:graphicFrame macro="">
      <xdr:nvGraphicFramePr>
        <xdr:cNvPr id="2" name="แผนภูมิ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242454</xdr:colOff>
      <xdr:row>19</xdr:row>
      <xdr:rowOff>60614</xdr:rowOff>
    </xdr:from>
    <xdr:to>
      <xdr:col>12</xdr:col>
      <xdr:colOff>337704</xdr:colOff>
      <xdr:row>30</xdr:row>
      <xdr:rowOff>233796</xdr:rowOff>
    </xdr:to>
    <xdr:graphicFrame macro="">
      <xdr:nvGraphicFramePr>
        <xdr:cNvPr id="3" name="แผนภูมิ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207818</xdr:colOff>
      <xdr:row>33</xdr:row>
      <xdr:rowOff>25978</xdr:rowOff>
    </xdr:from>
    <xdr:to>
      <xdr:col>12</xdr:col>
      <xdr:colOff>303068</xdr:colOff>
      <xdr:row>42</xdr:row>
      <xdr:rowOff>103909</xdr:rowOff>
    </xdr:to>
    <xdr:graphicFrame macro="">
      <xdr:nvGraphicFramePr>
        <xdr:cNvPr id="4" name="แผนภูมิ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17318</xdr:colOff>
      <xdr:row>0</xdr:row>
      <xdr:rowOff>43296</xdr:rowOff>
    </xdr:from>
    <xdr:to>
      <xdr:col>1</xdr:col>
      <xdr:colOff>445944</xdr:colOff>
      <xdr:row>0</xdr:row>
      <xdr:rowOff>471922</xdr:rowOff>
    </xdr:to>
    <xdr:pic>
      <xdr:nvPicPr>
        <xdr:cNvPr id="5" name="รูปภาพ 4" descr="home.png">
          <a:hlinkClick xmlns:r="http://schemas.openxmlformats.org/officeDocument/2006/relationships" r:id="rId4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36443" y="43296"/>
          <a:ext cx="428626" cy="428626"/>
        </a:xfrm>
        <a:prstGeom prst="rect">
          <a:avLst/>
        </a:prstGeom>
      </xdr:spPr>
    </xdr:pic>
    <xdr:clientData/>
  </xdr:twoCellAnchor>
  <xdr:twoCellAnchor editAs="oneCell">
    <xdr:from>
      <xdr:col>12</xdr:col>
      <xdr:colOff>129886</xdr:colOff>
      <xdr:row>0</xdr:row>
      <xdr:rowOff>51955</xdr:rowOff>
    </xdr:from>
    <xdr:to>
      <xdr:col>13</xdr:col>
      <xdr:colOff>90607</xdr:colOff>
      <xdr:row>0</xdr:row>
      <xdr:rowOff>455155</xdr:rowOff>
    </xdr:to>
    <xdr:pic>
      <xdr:nvPicPr>
        <xdr:cNvPr id="9" name="รูปภาพ 8" descr="access.png">
          <a:hlinkClick xmlns:r="http://schemas.openxmlformats.org/officeDocument/2006/relationships" r:id="rId6" tooltip="เกี่ยวกับผู้พัฒนาแบบบันทึก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016461" y="51955"/>
          <a:ext cx="398870" cy="403200"/>
        </a:xfrm>
        <a:prstGeom prst="rect">
          <a:avLst/>
        </a:prstGeom>
      </xdr:spPr>
    </xdr:pic>
    <xdr:clientData/>
  </xdr:twoCellAnchor>
  <xdr:twoCellAnchor>
    <xdr:from>
      <xdr:col>8</xdr:col>
      <xdr:colOff>571499</xdr:colOff>
      <xdr:row>0</xdr:row>
      <xdr:rowOff>103908</xdr:rowOff>
    </xdr:from>
    <xdr:to>
      <xdr:col>12</xdr:col>
      <xdr:colOff>83249</xdr:colOff>
      <xdr:row>0</xdr:row>
      <xdr:rowOff>397596</xdr:rowOff>
    </xdr:to>
    <xdr:sp macro="" textlink="">
      <xdr:nvSpPr>
        <xdr:cNvPr id="10" name="สี่เหลี่ยมมุมมน 9">
          <a:hlinkClick xmlns:r="http://schemas.openxmlformats.org/officeDocument/2006/relationships" r:id="rId8" tooltip="พิมพ์แผนภูมิแสดงผลสัมฤทธิ์"/>
        </xdr:cNvPr>
        <xdr:cNvSpPr/>
      </xdr:nvSpPr>
      <xdr:spPr>
        <a:xfrm>
          <a:off x="5457824" y="103908"/>
          <a:ext cx="1512000" cy="293688"/>
        </a:xfrm>
        <a:prstGeom prst="roundRect">
          <a:avLst/>
        </a:prstGeom>
      </xdr:spPr>
      <xdr:style>
        <a:lnRef idx="0">
          <a:schemeClr val="accent6"/>
        </a:lnRef>
        <a:fillRef idx="3">
          <a:schemeClr val="accent6"/>
        </a:fillRef>
        <a:effectRef idx="3">
          <a:schemeClr val="accent6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th-TH" sz="1600">
              <a:latin typeface="EucrosiaUPC" pitchFamily="18" charset="-34"/>
              <a:cs typeface="EucrosiaUPC" pitchFamily="18" charset="-34"/>
            </a:rPr>
            <a:t>แผนภูมิผลสัมฤทธิ์</a:t>
          </a:r>
          <a:endParaRPr lang="en-US" sz="1600">
            <a:latin typeface="EucrosiaUPC" pitchFamily="18" charset="-34"/>
            <a:cs typeface="EucrosiaUPC" pitchFamily="18" charset="-34"/>
          </a:endParaRPr>
        </a:p>
      </xdr:txBody>
    </xdr:sp>
    <xdr:clientData/>
  </xdr:twoCellAnchor>
  <xdr:twoCellAnchor>
    <xdr:from>
      <xdr:col>6</xdr:col>
      <xdr:colOff>221672</xdr:colOff>
      <xdr:row>0</xdr:row>
      <xdr:rowOff>91785</xdr:rowOff>
    </xdr:from>
    <xdr:to>
      <xdr:col>8</xdr:col>
      <xdr:colOff>521399</xdr:colOff>
      <xdr:row>0</xdr:row>
      <xdr:rowOff>385473</xdr:rowOff>
    </xdr:to>
    <xdr:sp macro="" textlink="">
      <xdr:nvSpPr>
        <xdr:cNvPr id="11" name="สี่เหลี่ยมมุมมน 10">
          <a:hlinkClick xmlns:r="http://schemas.openxmlformats.org/officeDocument/2006/relationships" r:id="rId9" tooltip="พิมพ์รายงาน 1 สรุปผลการประเมิน"/>
        </xdr:cNvPr>
        <xdr:cNvSpPr/>
      </xdr:nvSpPr>
      <xdr:spPr>
        <a:xfrm>
          <a:off x="3888797" y="91785"/>
          <a:ext cx="1518927" cy="293688"/>
        </a:xfrm>
        <a:prstGeom prst="roundRect">
          <a:avLst/>
        </a:prstGeom>
      </xdr:spPr>
      <xdr:style>
        <a:lnRef idx="0">
          <a:schemeClr val="accent6"/>
        </a:lnRef>
        <a:fillRef idx="3">
          <a:schemeClr val="accent6"/>
        </a:fillRef>
        <a:effectRef idx="3">
          <a:schemeClr val="accent6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th-TH" sz="1600">
              <a:latin typeface="EucrosiaUPC" pitchFamily="18" charset="-34"/>
              <a:cs typeface="EucrosiaUPC" pitchFamily="18" charset="-34"/>
            </a:rPr>
            <a:t>แบบสรุปผลประเมิน</a:t>
          </a:r>
          <a:endParaRPr lang="en-US" sz="1600">
            <a:latin typeface="EucrosiaUPC" pitchFamily="18" charset="-34"/>
            <a:cs typeface="EucrosiaUPC" pitchFamily="18" charset="-34"/>
          </a:endParaRPr>
        </a:p>
      </xdr:txBody>
    </xdr:sp>
    <xdr:clientData/>
  </xdr:twoCellAnchor>
  <xdr:twoCellAnchor>
    <xdr:from>
      <xdr:col>4</xdr:col>
      <xdr:colOff>169718</xdr:colOff>
      <xdr:row>0</xdr:row>
      <xdr:rowOff>91785</xdr:rowOff>
    </xdr:from>
    <xdr:to>
      <xdr:col>6</xdr:col>
      <xdr:colOff>140133</xdr:colOff>
      <xdr:row>0</xdr:row>
      <xdr:rowOff>385473</xdr:rowOff>
    </xdr:to>
    <xdr:sp macro="" textlink="">
      <xdr:nvSpPr>
        <xdr:cNvPr id="12" name="สี่เหลี่ยมมุมมน 11">
          <a:hlinkClick xmlns:r="http://schemas.openxmlformats.org/officeDocument/2006/relationships" r:id="rId10" tooltip="พิมพ์บันทึกเสนอรายงานผล"/>
        </xdr:cNvPr>
        <xdr:cNvSpPr/>
      </xdr:nvSpPr>
      <xdr:spPr>
        <a:xfrm>
          <a:off x="2617643" y="91785"/>
          <a:ext cx="1189615" cy="293688"/>
        </a:xfrm>
        <a:prstGeom prst="roundRect">
          <a:avLst/>
        </a:prstGeom>
      </xdr:spPr>
      <xdr:style>
        <a:lnRef idx="0">
          <a:schemeClr val="accent6"/>
        </a:lnRef>
        <a:fillRef idx="3">
          <a:schemeClr val="accent6"/>
        </a:fillRef>
        <a:effectRef idx="3">
          <a:schemeClr val="accent6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th-TH" sz="1600">
              <a:latin typeface="EucrosiaUPC" pitchFamily="18" charset="-34"/>
              <a:cs typeface="EucrosiaUPC" pitchFamily="18" charset="-34"/>
            </a:rPr>
            <a:t>บันทึกข้อความ</a:t>
          </a:r>
          <a:endParaRPr lang="en-US" sz="1600">
            <a:latin typeface="EucrosiaUPC" pitchFamily="18" charset="-34"/>
            <a:cs typeface="EucrosiaUPC" pitchFamily="18" charset="-34"/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515328</xdr:colOff>
      <xdr:row>0</xdr:row>
      <xdr:rowOff>72660</xdr:rowOff>
    </xdr:from>
    <xdr:to>
      <xdr:col>3</xdr:col>
      <xdr:colOff>203458</xdr:colOff>
      <xdr:row>0</xdr:row>
      <xdr:rowOff>501286</xdr:rowOff>
    </xdr:to>
    <xdr:pic>
      <xdr:nvPicPr>
        <xdr:cNvPr id="2" name="รูปภาพ 1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15328" y="72660"/>
          <a:ext cx="427905" cy="428626"/>
        </a:xfrm>
        <a:prstGeom prst="rect">
          <a:avLst/>
        </a:prstGeom>
      </xdr:spPr>
    </xdr:pic>
    <xdr:clientData/>
  </xdr:twoCellAnchor>
  <xdr:twoCellAnchor editAs="oneCell">
    <xdr:from>
      <xdr:col>3</xdr:col>
      <xdr:colOff>246062</xdr:colOff>
      <xdr:row>0</xdr:row>
      <xdr:rowOff>62888</xdr:rowOff>
    </xdr:from>
    <xdr:to>
      <xdr:col>4</xdr:col>
      <xdr:colOff>157137</xdr:colOff>
      <xdr:row>0</xdr:row>
      <xdr:rowOff>466088</xdr:rowOff>
    </xdr:to>
    <xdr:pic>
      <xdr:nvPicPr>
        <xdr:cNvPr id="3" name="รูปภาพ 2" descr="Community Help.png">
          <a:hlinkClick xmlns:r="http://schemas.openxmlformats.org/officeDocument/2006/relationships" r:id="rId3" tooltip="กรอกข้อมูลนักเรียน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84250" y="62888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4</xdr:col>
      <xdr:colOff>221640</xdr:colOff>
      <xdr:row>0</xdr:row>
      <xdr:rowOff>53728</xdr:rowOff>
    </xdr:from>
    <xdr:to>
      <xdr:col>5</xdr:col>
      <xdr:colOff>132715</xdr:colOff>
      <xdr:row>0</xdr:row>
      <xdr:rowOff>456928</xdr:rowOff>
    </xdr:to>
    <xdr:pic>
      <xdr:nvPicPr>
        <xdr:cNvPr id="4" name="รูปภาพ 3" descr="date.png">
          <a:hlinkClick xmlns:r="http://schemas.openxmlformats.org/officeDocument/2006/relationships" r:id="rId5" tooltip="บันทึกเวลาเรียน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51953" y="53728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5</xdr:col>
      <xdr:colOff>184152</xdr:colOff>
      <xdr:row>0</xdr:row>
      <xdr:rowOff>58368</xdr:rowOff>
    </xdr:from>
    <xdr:to>
      <xdr:col>6</xdr:col>
      <xdr:colOff>95227</xdr:colOff>
      <xdr:row>0</xdr:row>
      <xdr:rowOff>458516</xdr:rowOff>
    </xdr:to>
    <xdr:pic>
      <xdr:nvPicPr>
        <xdr:cNvPr id="5" name="รูปภาพ 4" descr="kwrite.png">
          <a:hlinkClick xmlns:r="http://schemas.openxmlformats.org/officeDocument/2006/relationships" r:id="rId7" tooltip="บันทึกคะแนนสอบภาค 1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906590" y="58368"/>
          <a:ext cx="403200" cy="400148"/>
        </a:xfrm>
        <a:prstGeom prst="rect">
          <a:avLst/>
        </a:prstGeom>
      </xdr:spPr>
    </xdr:pic>
    <xdr:clientData/>
  </xdr:twoCellAnchor>
  <xdr:twoCellAnchor editAs="oneCell">
    <xdr:from>
      <xdr:col>7</xdr:col>
      <xdr:colOff>107216</xdr:colOff>
      <xdr:row>0</xdr:row>
      <xdr:rowOff>57151</xdr:rowOff>
    </xdr:from>
    <xdr:to>
      <xdr:col>8</xdr:col>
      <xdr:colOff>18291</xdr:colOff>
      <xdr:row>0</xdr:row>
      <xdr:rowOff>457299</xdr:rowOff>
    </xdr:to>
    <xdr:pic>
      <xdr:nvPicPr>
        <xdr:cNvPr id="7" name="รูปภาพ 6" descr="aim_protocol.png">
          <a:hlinkClick xmlns:r="http://schemas.openxmlformats.org/officeDocument/2006/relationships" r:id="rId9" tooltip="ประเมินคุณลักษณะฯ"/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2813904" y="57151"/>
          <a:ext cx="403200" cy="400148"/>
        </a:xfrm>
        <a:prstGeom prst="rect">
          <a:avLst/>
        </a:prstGeom>
      </xdr:spPr>
    </xdr:pic>
    <xdr:clientData/>
  </xdr:twoCellAnchor>
  <xdr:twoCellAnchor editAs="oneCell">
    <xdr:from>
      <xdr:col>12</xdr:col>
      <xdr:colOff>85848</xdr:colOff>
      <xdr:row>0</xdr:row>
      <xdr:rowOff>98671</xdr:rowOff>
    </xdr:from>
    <xdr:to>
      <xdr:col>13</xdr:col>
      <xdr:colOff>2696</xdr:colOff>
      <xdr:row>0</xdr:row>
      <xdr:rowOff>501871</xdr:rowOff>
    </xdr:to>
    <xdr:pic>
      <xdr:nvPicPr>
        <xdr:cNvPr id="8" name="รูปภาพ 7" descr="designet.png">
          <a:hlinkClick xmlns:r="http://schemas.openxmlformats.org/officeDocument/2006/relationships" r:id="rId11" tooltip="ตัวชี้วัดการประเมินการอ่าน คิดวิเคราะห์และเขียน"/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5253161" y="98671"/>
          <a:ext cx="408973" cy="403200"/>
        </a:xfrm>
        <a:prstGeom prst="rect">
          <a:avLst/>
        </a:prstGeom>
      </xdr:spPr>
    </xdr:pic>
    <xdr:clientData/>
  </xdr:twoCellAnchor>
  <xdr:twoCellAnchor editAs="oneCell">
    <xdr:from>
      <xdr:col>13</xdr:col>
      <xdr:colOff>94640</xdr:colOff>
      <xdr:row>0</xdr:row>
      <xdr:rowOff>89754</xdr:rowOff>
    </xdr:from>
    <xdr:to>
      <xdr:col>14</xdr:col>
      <xdr:colOff>6437</xdr:colOff>
      <xdr:row>0</xdr:row>
      <xdr:rowOff>495674</xdr:rowOff>
    </xdr:to>
    <xdr:pic>
      <xdr:nvPicPr>
        <xdr:cNvPr id="9" name="รูปภาพ 8" descr="access.png">
          <a:hlinkClick xmlns:r="http://schemas.openxmlformats.org/officeDocument/2006/relationships" r:id="rId13" tooltip="เกี่ยวกับผู้พัฒนาแบบบันทึก"/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5754078" y="89754"/>
          <a:ext cx="403922" cy="405920"/>
        </a:xfrm>
        <a:prstGeom prst="rect">
          <a:avLst/>
        </a:prstGeom>
      </xdr:spPr>
    </xdr:pic>
    <xdr:clientData/>
  </xdr:twoCellAnchor>
  <xdr:twoCellAnchor editAs="oneCell">
    <xdr:from>
      <xdr:col>8</xdr:col>
      <xdr:colOff>63500</xdr:colOff>
      <xdr:row>0</xdr:row>
      <xdr:rowOff>79374</xdr:rowOff>
    </xdr:from>
    <xdr:to>
      <xdr:col>8</xdr:col>
      <xdr:colOff>466700</xdr:colOff>
      <xdr:row>0</xdr:row>
      <xdr:rowOff>482574</xdr:rowOff>
    </xdr:to>
    <xdr:pic>
      <xdr:nvPicPr>
        <xdr:cNvPr id="10" name="รูปภาพ 9" descr="lswitch.png">
          <a:hlinkClick xmlns:r="http://schemas.openxmlformats.org/officeDocument/2006/relationships" r:id="rId15" tooltip="ประเมินอ่าน คิดวิเคราะห์ เขียน"/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3262313" y="79374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9</xdr:col>
      <xdr:colOff>55563</xdr:colOff>
      <xdr:row>0</xdr:row>
      <xdr:rowOff>87313</xdr:rowOff>
    </xdr:from>
    <xdr:to>
      <xdr:col>9</xdr:col>
      <xdr:colOff>458763</xdr:colOff>
      <xdr:row>0</xdr:row>
      <xdr:rowOff>490513</xdr:rowOff>
    </xdr:to>
    <xdr:pic>
      <xdr:nvPicPr>
        <xdr:cNvPr id="11" name="รูปภาพ 10" descr="advancedsettings.png">
          <a:hlinkClick xmlns:r="http://schemas.openxmlformats.org/officeDocument/2006/relationships" r:id="rId17" tooltip="บันทึกตัวชี้วัด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3746501" y="87313"/>
          <a:ext cx="403200" cy="403200"/>
        </a:xfrm>
        <a:prstGeom prst="rect">
          <a:avLst/>
        </a:prstGeom>
      </xdr:spPr>
    </xdr:pic>
    <xdr:clientData/>
  </xdr:twoCellAnchor>
  <xdr:twoCellAnchor editAs="oneCell">
    <xdr:from>
      <xdr:col>10</xdr:col>
      <xdr:colOff>47626</xdr:colOff>
      <xdr:row>0</xdr:row>
      <xdr:rowOff>95250</xdr:rowOff>
    </xdr:from>
    <xdr:to>
      <xdr:col>10</xdr:col>
      <xdr:colOff>456598</xdr:colOff>
      <xdr:row>0</xdr:row>
      <xdr:rowOff>498450</xdr:rowOff>
    </xdr:to>
    <xdr:pic>
      <xdr:nvPicPr>
        <xdr:cNvPr id="12" name="รูปภาพ 11" descr="easymoblog.png">
          <a:hlinkClick xmlns:r="http://schemas.openxmlformats.org/officeDocument/2006/relationships" r:id="rId19" tooltip="คำอธิบายการใช้แบบบันทึกผลการเรียนประจำรายวิชา"/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4230689" y="95250"/>
          <a:ext cx="408972" cy="403200"/>
        </a:xfrm>
        <a:prstGeom prst="rect">
          <a:avLst/>
        </a:prstGeom>
      </xdr:spPr>
    </xdr:pic>
    <xdr:clientData/>
  </xdr:twoCellAnchor>
  <xdr:twoCellAnchor editAs="oneCell">
    <xdr:from>
      <xdr:col>11</xdr:col>
      <xdr:colOff>87312</xdr:colOff>
      <xdr:row>0</xdr:row>
      <xdr:rowOff>71437</xdr:rowOff>
    </xdr:from>
    <xdr:to>
      <xdr:col>12</xdr:col>
      <xdr:colOff>4160</xdr:colOff>
      <xdr:row>0</xdr:row>
      <xdr:rowOff>474637</xdr:rowOff>
    </xdr:to>
    <xdr:pic>
      <xdr:nvPicPr>
        <xdr:cNvPr id="13" name="รูปภาพ 12" descr="Utilities.png">
          <a:hlinkClick xmlns:r="http://schemas.openxmlformats.org/officeDocument/2006/relationships" r:id="rId21" tooltip="ตัวชี้วัดคุณลักษณะอันพึงประสงค์"/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4762500" y="71437"/>
          <a:ext cx="408973" cy="403200"/>
        </a:xfrm>
        <a:prstGeom prst="rect">
          <a:avLst/>
        </a:prstGeom>
      </xdr:spPr>
    </xdr:pic>
    <xdr:clientData/>
  </xdr:twoCellAnchor>
  <xdr:twoCellAnchor editAs="oneCell">
    <xdr:from>
      <xdr:col>12</xdr:col>
      <xdr:colOff>355023</xdr:colOff>
      <xdr:row>1</xdr:row>
      <xdr:rowOff>34636</xdr:rowOff>
    </xdr:from>
    <xdr:to>
      <xdr:col>16</xdr:col>
      <xdr:colOff>112567</xdr:colOff>
      <xdr:row>9</xdr:row>
      <xdr:rowOff>182680</xdr:rowOff>
    </xdr:to>
    <xdr:pic>
      <xdr:nvPicPr>
        <xdr:cNvPr id="15" name="รูปภาพ 14" descr="DSC07939.JPG"/>
        <xdr:cNvPicPr>
          <a:picLocks noChangeAspect="1"/>
        </xdr:cNvPicPr>
      </xdr:nvPicPr>
      <xdr:blipFill>
        <a:blip xmlns:r="http://schemas.openxmlformats.org/officeDocument/2006/relationships" r:embed="rId23" cstate="print">
          <a:lum bright="10000"/>
        </a:blip>
        <a:srcRect l="20920" t="9211" r="24408"/>
        <a:stretch>
          <a:fillRect/>
        </a:stretch>
      </xdr:blipFill>
      <xdr:spPr>
        <a:xfrm>
          <a:off x="5524500" y="571500"/>
          <a:ext cx="1731817" cy="2156953"/>
        </a:xfrm>
        <a:prstGeom prst="ellipse">
          <a:avLst/>
        </a:prstGeom>
        <a:ln>
          <a:noFill/>
        </a:ln>
        <a:effectLst>
          <a:softEdge rad="112500"/>
        </a:effec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</xdr:colOff>
      <xdr:row>0</xdr:row>
      <xdr:rowOff>9525</xdr:rowOff>
    </xdr:from>
    <xdr:to>
      <xdr:col>2</xdr:col>
      <xdr:colOff>485776</xdr:colOff>
      <xdr:row>0</xdr:row>
      <xdr:rowOff>438151</xdr:rowOff>
    </xdr:to>
    <xdr:pic>
      <xdr:nvPicPr>
        <xdr:cNvPr id="2" name="รูปภาพ 2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04825" y="9525"/>
          <a:ext cx="428626" cy="428626"/>
        </a:xfrm>
        <a:prstGeom prst="rect">
          <a:avLst/>
        </a:prstGeom>
      </xdr:spPr>
    </xdr:pic>
    <xdr:clientData/>
  </xdr:twoCellAnchor>
  <xdr:twoCellAnchor editAs="oneCell">
    <xdr:from>
      <xdr:col>8</xdr:col>
      <xdr:colOff>2724149</xdr:colOff>
      <xdr:row>0</xdr:row>
      <xdr:rowOff>142874</xdr:rowOff>
    </xdr:from>
    <xdr:to>
      <xdr:col>8</xdr:col>
      <xdr:colOff>3419474</xdr:colOff>
      <xdr:row>2</xdr:row>
      <xdr:rowOff>180974</xdr:rowOff>
    </xdr:to>
    <xdr:pic>
      <xdr:nvPicPr>
        <xdr:cNvPr id="3" name="รูปภาพ 2" descr="home.png">
          <a:hlinkClick xmlns:r="http://schemas.openxmlformats.org/officeDocument/2006/relationships" r:id="rId1" tooltip="กลับไปหน้าแรก Home Sheet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753474" y="142874"/>
          <a:ext cx="695325" cy="6953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~1.RPE/AppData/Local/Temp/&#3611;&#3614;5&#3611;-2554v3%20&#3611;&#3619;&#3632;&#3606;&#3617;-&#3611;&#3619;&#3633;&#3610;550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me"/>
      <sheetName val="อ่านก่อนทำ"/>
      <sheetName val="เกณฑ์"/>
      <sheetName val="นักเรียน"/>
      <sheetName val="ปก"/>
      <sheetName val="เวลาเรียน"/>
      <sheetName val="list01"/>
      <sheetName val="คะแนน1"/>
      <sheetName val="คะแนน2"/>
      <sheetName val="คุณลักษณะ"/>
      <sheetName val="คุณลักษณะรายข้อ"/>
      <sheetName val="คิดวิเคราะห์"/>
      <sheetName val="คิดวิเคราะห์รายข้อ"/>
      <sheetName val="ตัวชีวัด"/>
      <sheetName val="คำอธิบาย"/>
      <sheetName val="ตัวชี้วัดคุณลักษณะ"/>
      <sheetName val="ตัวชี้วัดการอ่าน"/>
      <sheetName val="บันทึกข้อความ"/>
      <sheetName val="รายงาน1"/>
      <sheetName val="แผนภูมิ"/>
      <sheetName val="aboutme"/>
    </sheetNames>
    <sheetDataSet>
      <sheetData sheetId="0" refreshError="1"/>
      <sheetData sheetId="1" refreshError="1"/>
      <sheetData sheetId="2">
        <row r="8">
          <cell r="D8" t="str">
            <v>ช่วงคะแนนเป็นร้อยละ</v>
          </cell>
          <cell r="F8" t="str">
            <v>ความหมาย</v>
          </cell>
          <cell r="G8" t="str">
            <v>ระดับผลการเรียน</v>
          </cell>
        </row>
        <row r="9">
          <cell r="C9">
            <v>0</v>
          </cell>
          <cell r="D9" t="str">
            <v>-</v>
          </cell>
          <cell r="E9">
            <v>49</v>
          </cell>
          <cell r="F9" t="str">
            <v>ต่ำกว่าเกณฑ์</v>
          </cell>
          <cell r="G9" t="str">
            <v>0</v>
          </cell>
        </row>
        <row r="10">
          <cell r="C10">
            <v>50</v>
          </cell>
          <cell r="D10" t="str">
            <v>-</v>
          </cell>
          <cell r="E10">
            <v>54</v>
          </cell>
          <cell r="F10" t="str">
            <v>ผ่านเกณฑ์ขั้นต่ำ</v>
          </cell>
          <cell r="G10" t="str">
            <v>1</v>
          </cell>
        </row>
        <row r="11">
          <cell r="C11">
            <v>55</v>
          </cell>
          <cell r="D11" t="str">
            <v>-</v>
          </cell>
          <cell r="E11">
            <v>59</v>
          </cell>
          <cell r="F11" t="str">
            <v>พอใช้</v>
          </cell>
          <cell r="G11" t="str">
            <v>1.5</v>
          </cell>
        </row>
        <row r="12">
          <cell r="C12">
            <v>60</v>
          </cell>
          <cell r="D12" t="str">
            <v>-</v>
          </cell>
          <cell r="E12">
            <v>64</v>
          </cell>
          <cell r="F12" t="str">
            <v>ปานกลาง</v>
          </cell>
          <cell r="G12" t="str">
            <v>2</v>
          </cell>
        </row>
        <row r="13">
          <cell r="C13">
            <v>65</v>
          </cell>
          <cell r="D13" t="str">
            <v>-</v>
          </cell>
          <cell r="E13">
            <v>69</v>
          </cell>
          <cell r="F13" t="str">
            <v>ค่อนข้างดี</v>
          </cell>
          <cell r="G13" t="str">
            <v>2.5</v>
          </cell>
        </row>
        <row r="14">
          <cell r="C14">
            <v>70</v>
          </cell>
          <cell r="D14" t="str">
            <v>-</v>
          </cell>
          <cell r="E14">
            <v>74</v>
          </cell>
          <cell r="F14" t="str">
            <v>ดี</v>
          </cell>
          <cell r="G14" t="str">
            <v>3</v>
          </cell>
        </row>
        <row r="15">
          <cell r="C15">
            <v>75</v>
          </cell>
          <cell r="D15" t="str">
            <v>-</v>
          </cell>
          <cell r="E15">
            <v>79</v>
          </cell>
          <cell r="F15" t="str">
            <v>ดีมาก</v>
          </cell>
          <cell r="G15" t="str">
            <v>3.5</v>
          </cell>
        </row>
        <row r="16">
          <cell r="C16">
            <v>80</v>
          </cell>
          <cell r="D16" t="str">
            <v>-</v>
          </cell>
          <cell r="E16">
            <v>100</v>
          </cell>
          <cell r="F16" t="str">
            <v>ดีเยี่ยม</v>
          </cell>
          <cell r="G16" t="str">
            <v>4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data.bopp-obec.info/emis/schooldata-view.php?School_ID=1062040241&amp;Area_CODE=6201" TargetMode="External"/><Relationship Id="rId18" Type="http://schemas.openxmlformats.org/officeDocument/2006/relationships/hyperlink" Target="http://data.bopp-obec.info/emis/schooldata-view.php?School_ID=1040051011&amp;Area_CODE=4002" TargetMode="External"/><Relationship Id="rId26" Type="http://schemas.openxmlformats.org/officeDocument/2006/relationships/hyperlink" Target="http://data.bopp-obec.info/emis/schooldata-view.php?School_ID=1020080097&amp;Area_CODE=2001" TargetMode="External"/><Relationship Id="rId39" Type="http://schemas.openxmlformats.org/officeDocument/2006/relationships/hyperlink" Target="http://data.bopp-obec.info/emis/schooldata-view.php?School_ID=1057120479&amp;Area_CODE=5702" TargetMode="External"/><Relationship Id="rId21" Type="http://schemas.openxmlformats.org/officeDocument/2006/relationships/hyperlink" Target="http://data.bopp-obec.info/emis/schooldata-view.php?School_ID=1022060184&amp;Area_CODE=2201" TargetMode="External"/><Relationship Id="rId34" Type="http://schemas.openxmlformats.org/officeDocument/2006/relationships/hyperlink" Target="http://data.bopp-obec.info/emis/schooldata-view.php?School_ID=1036100528&amp;Area_CODE=3602" TargetMode="External"/><Relationship Id="rId42" Type="http://schemas.openxmlformats.org/officeDocument/2006/relationships/hyperlink" Target="http://data.bopp-obec.info/emis/schooldata-view.php?School_ID=1057120324&amp;Area_CODE=5703" TargetMode="External"/><Relationship Id="rId47" Type="http://schemas.openxmlformats.org/officeDocument/2006/relationships/hyperlink" Target="http://data.bopp-obec.info/emis/schooldata-view.php?School_ID=1057120185&amp;Area_CODE=5704" TargetMode="External"/><Relationship Id="rId50" Type="http://schemas.openxmlformats.org/officeDocument/2006/relationships/hyperlink" Target="http://data.bopp-obec.info/emis/schooldata-view.php?School_ID=1050130650&amp;Area_CODE=5004" TargetMode="External"/><Relationship Id="rId55" Type="http://schemas.openxmlformats.org/officeDocument/2006/relationships/hyperlink" Target="http://data.bopp-obec.info/emis/schooldata-view.php?School_ID=1050130473&amp;Area_CODE=5003" TargetMode="External"/><Relationship Id="rId63" Type="http://schemas.openxmlformats.org/officeDocument/2006/relationships/hyperlink" Target="http://data.bopp-obec.info/emis/schooldata-view.php?School_ID=1092140245&amp;Area_CODE=9201" TargetMode="External"/><Relationship Id="rId68" Type="http://schemas.openxmlformats.org/officeDocument/2006/relationships/hyperlink" Target="http://data.bopp-obec.info/emis/schooldata-view.php?School_ID=1063160212&amp;Area_CODE=6302" TargetMode="External"/><Relationship Id="rId76" Type="http://schemas.openxmlformats.org/officeDocument/2006/relationships/hyperlink" Target="http://data.bopp-obec.info/emis/schooldata-view.php?School_ID=1030201183&amp;Area_CODE=3002" TargetMode="External"/><Relationship Id="rId84" Type="http://schemas.openxmlformats.org/officeDocument/2006/relationships/hyperlink" Target="http://data.bopp-obec.info/emis/schooldata-view.php?School_ID=1030200425&amp;Area_CODE=3005" TargetMode="External"/><Relationship Id="rId89" Type="http://schemas.openxmlformats.org/officeDocument/2006/relationships/hyperlink" Target="http://data.bopp-obec.info/emis/schooldata-view.php?School_ID=1030200128&amp;Area_CODE=3006" TargetMode="External"/><Relationship Id="rId7" Type="http://schemas.openxmlformats.org/officeDocument/2006/relationships/hyperlink" Target="http://data.bopp-obec.info/emis/schooldata-view.php?School_ID=1071020304&amp;Area_CODE=7104" TargetMode="External"/><Relationship Id="rId71" Type="http://schemas.openxmlformats.org/officeDocument/2006/relationships/hyperlink" Target="http://data.bopp-obec.info/emis/schooldata-view.php?School_ID=1030201139&amp;Area_CODE=3002" TargetMode="External"/><Relationship Id="rId92" Type="http://schemas.openxmlformats.org/officeDocument/2006/relationships/hyperlink" Target="http://data.bopp-obec.info/emis/schooldata-view.php?School_ID=1030200605&amp;Area_CODE=3006" TargetMode="External"/><Relationship Id="rId2" Type="http://schemas.openxmlformats.org/officeDocument/2006/relationships/hyperlink" Target="http://data.bopp-obec.info/emis/schooldata-view.php?School_ID=1081010156&amp;Area_CODE=8101" TargetMode="External"/><Relationship Id="rId16" Type="http://schemas.openxmlformats.org/officeDocument/2006/relationships/hyperlink" Target="http://data.bopp-obec.info/emis/schooldata-view.php?School_ID=1040050071&amp;Area_CODE=4001" TargetMode="External"/><Relationship Id="rId29" Type="http://schemas.openxmlformats.org/officeDocument/2006/relationships/hyperlink" Target="http://data.bopp-obec.info/emis/schooldata-view.php?School_ID=1020080106&amp;Area_CODE=2001" TargetMode="External"/><Relationship Id="rId11" Type="http://schemas.openxmlformats.org/officeDocument/2006/relationships/hyperlink" Target="http://data.bopp-obec.info/emis/schooldata-view.php?School_ID=1046030557&amp;Area_CODE=4601" TargetMode="External"/><Relationship Id="rId24" Type="http://schemas.openxmlformats.org/officeDocument/2006/relationships/hyperlink" Target="http://data.bopp-obec.info/emis/schooldata-view.php?School_ID=1020080019&amp;Area_CODE=2001" TargetMode="External"/><Relationship Id="rId32" Type="http://schemas.openxmlformats.org/officeDocument/2006/relationships/hyperlink" Target="http://data.bopp-obec.info/emis/schooldata-view.php?School_ID=1036100642&amp;Area_CODE=3602" TargetMode="External"/><Relationship Id="rId37" Type="http://schemas.openxmlformats.org/officeDocument/2006/relationships/hyperlink" Target="http://data.bopp-obec.info/emis/schooldata-view.php?School_ID=1086110221&amp;Area_CODE=8602" TargetMode="External"/><Relationship Id="rId40" Type="http://schemas.openxmlformats.org/officeDocument/2006/relationships/hyperlink" Target="http://data.bopp-obec.info/emis/schooldata-view.php?School_ID=1057120403&amp;Area_CODE=5702" TargetMode="External"/><Relationship Id="rId45" Type="http://schemas.openxmlformats.org/officeDocument/2006/relationships/hyperlink" Target="http://data.bopp-obec.info/emis/schooldata-view.php?School_ID=1057120123&amp;Area_CODE=5704" TargetMode="External"/><Relationship Id="rId53" Type="http://schemas.openxmlformats.org/officeDocument/2006/relationships/hyperlink" Target="http://data.bopp-obec.info/emis/schooldata-view.php?School_ID=1050130129&amp;Area_CODE=5003" TargetMode="External"/><Relationship Id="rId58" Type="http://schemas.openxmlformats.org/officeDocument/2006/relationships/hyperlink" Target="http://data.bopp-obec.info/emis/schooldata-view.php?School_ID=1050130772&amp;Area_CODE=5005" TargetMode="External"/><Relationship Id="rId66" Type="http://schemas.openxmlformats.org/officeDocument/2006/relationships/hyperlink" Target="http://data.bopp-obec.info/emis/schooldata-view.php?School_ID=1063160175&amp;Area_CODE=6302" TargetMode="External"/><Relationship Id="rId74" Type="http://schemas.openxmlformats.org/officeDocument/2006/relationships/hyperlink" Target="http://data.bopp-obec.info/emis/schooldata-view.php?School_ID=1030201176&amp;Area_CODE=3002" TargetMode="External"/><Relationship Id="rId79" Type="http://schemas.openxmlformats.org/officeDocument/2006/relationships/hyperlink" Target="http://data.bopp-obec.info/emis/schooldata-view.php?School_ID=1030200162&amp;Area_CODE=3003" TargetMode="External"/><Relationship Id="rId87" Type="http://schemas.openxmlformats.org/officeDocument/2006/relationships/hyperlink" Target="http://data.bopp-obec.info/emis/schooldata-view.php?School_ID=1030200114&amp;Area_CODE=3006" TargetMode="External"/><Relationship Id="rId5" Type="http://schemas.openxmlformats.org/officeDocument/2006/relationships/hyperlink" Target="http://data.bopp-obec.info/emis/schooldata-view.php?School_ID=1071020254&amp;Area_CODE=7104" TargetMode="External"/><Relationship Id="rId61" Type="http://schemas.openxmlformats.org/officeDocument/2006/relationships/hyperlink" Target="http://data.bopp-obec.info/emis/schooldata-view.php?School_ID=1050130287&amp;Area_CODE=5006" TargetMode="External"/><Relationship Id="rId82" Type="http://schemas.openxmlformats.org/officeDocument/2006/relationships/hyperlink" Target="http://data.bopp-obec.info/emis/schooldata-view.php?School_ID=1030201008&amp;Area_CODE=3004" TargetMode="External"/><Relationship Id="rId90" Type="http://schemas.openxmlformats.org/officeDocument/2006/relationships/hyperlink" Target="http://data.bopp-obec.info/emis/schooldata-view.php?School_ID=1030200121&amp;Area_CODE=3006" TargetMode="External"/><Relationship Id="rId19" Type="http://schemas.openxmlformats.org/officeDocument/2006/relationships/hyperlink" Target="http://data.bopp-obec.info/emis/schooldata-view.php?School_ID=1040050361&amp;Area_CODE=4004" TargetMode="External"/><Relationship Id="rId14" Type="http://schemas.openxmlformats.org/officeDocument/2006/relationships/hyperlink" Target="http://data.bopp-obec.info/emis/schooldata-view.php?School_ID=1062040005&amp;Area_CODE=6201" TargetMode="External"/><Relationship Id="rId22" Type="http://schemas.openxmlformats.org/officeDocument/2006/relationships/hyperlink" Target="http://data.bopp-obec.info/emis/schooldata-view.php?School_ID=1024070254&amp;Area_CODE=2402" TargetMode="External"/><Relationship Id="rId27" Type="http://schemas.openxmlformats.org/officeDocument/2006/relationships/hyperlink" Target="http://data.bopp-obec.info/emis/schooldata-view.php?School_ID=1020080059&amp;Area_CODE=2003" TargetMode="External"/><Relationship Id="rId30" Type="http://schemas.openxmlformats.org/officeDocument/2006/relationships/hyperlink" Target="http://data.bopp-obec.info/emis/schooldata-view.php?School_ID=1036100343&amp;Area_CODE=3601" TargetMode="External"/><Relationship Id="rId35" Type="http://schemas.openxmlformats.org/officeDocument/2006/relationships/hyperlink" Target="http://data.bopp-obec.info/emis/schooldata-view.php?School_ID=1036100675&amp;Area_CODE=3602" TargetMode="External"/><Relationship Id="rId43" Type="http://schemas.openxmlformats.org/officeDocument/2006/relationships/hyperlink" Target="http://data.bopp-obec.info/emis/schooldata-view.php?School_ID=1057120340&amp;Area_CODE=5703" TargetMode="External"/><Relationship Id="rId48" Type="http://schemas.openxmlformats.org/officeDocument/2006/relationships/hyperlink" Target="http://data.bopp-obec.info/emis/schooldata-view.php?School_ID=1050130008&amp;Area_CODE=5001" TargetMode="External"/><Relationship Id="rId56" Type="http://schemas.openxmlformats.org/officeDocument/2006/relationships/hyperlink" Target="http://data.bopp-obec.info/emis/schooldata-view.php?School_ID=1050130842&amp;Area_CODE=5005" TargetMode="External"/><Relationship Id="rId64" Type="http://schemas.openxmlformats.org/officeDocument/2006/relationships/hyperlink" Target="http://data.bopp-obec.info/emis/schooldata-view.php?School_ID=1092140153&amp;Area_CODE=9201" TargetMode="External"/><Relationship Id="rId69" Type="http://schemas.openxmlformats.org/officeDocument/2006/relationships/hyperlink" Target="http://data.bopp-obec.info/emis/schooldata-view.php?School_ID=1030200179&amp;Area_CODE=3002" TargetMode="External"/><Relationship Id="rId77" Type="http://schemas.openxmlformats.org/officeDocument/2006/relationships/hyperlink" Target="http://data.bopp-obec.info/emis/schooldata-view.php?School_ID=1030201136&amp;Area_CODE=3002" TargetMode="External"/><Relationship Id="rId8" Type="http://schemas.openxmlformats.org/officeDocument/2006/relationships/hyperlink" Target="http://data.bopp-obec.info/emis/schooldata-view.php?School_ID=1046030504&amp;Area_CODE=4603" TargetMode="External"/><Relationship Id="rId51" Type="http://schemas.openxmlformats.org/officeDocument/2006/relationships/hyperlink" Target="http://data.bopp-obec.info/emis/schooldata-view.php?School_ID=1050130746&amp;Area_CODE=5004" TargetMode="External"/><Relationship Id="rId72" Type="http://schemas.openxmlformats.org/officeDocument/2006/relationships/hyperlink" Target="http://data.bopp-obec.info/emis/schooldata-view.php?School_ID=1030201156&amp;Area_CODE=3002" TargetMode="External"/><Relationship Id="rId80" Type="http://schemas.openxmlformats.org/officeDocument/2006/relationships/hyperlink" Target="http://data.bopp-obec.info/emis/schooldata-view.php?School_ID=1030200142&amp;Area_CODE=3003" TargetMode="External"/><Relationship Id="rId85" Type="http://schemas.openxmlformats.org/officeDocument/2006/relationships/hyperlink" Target="http://data.bopp-obec.info/emis/schooldata-view.php?School_ID=1030200360&amp;Area_CODE=3005" TargetMode="External"/><Relationship Id="rId93" Type="http://schemas.openxmlformats.org/officeDocument/2006/relationships/printerSettings" Target="../printerSettings/printerSettings1.bin"/><Relationship Id="rId3" Type="http://schemas.openxmlformats.org/officeDocument/2006/relationships/hyperlink" Target="http://data.bopp-obec.info/emis/schooldata-view.php?School_ID=1081010184&amp;Area_CODE=8101" TargetMode="External"/><Relationship Id="rId12" Type="http://schemas.openxmlformats.org/officeDocument/2006/relationships/hyperlink" Target="http://data.bopp-obec.info/emis/schooldata-view.php?School_ID=1046030213&amp;Area_CODE=4601" TargetMode="External"/><Relationship Id="rId17" Type="http://schemas.openxmlformats.org/officeDocument/2006/relationships/hyperlink" Target="http://data.bopp-obec.info/emis/schooldata-view.php?School_ID=1040050434&amp;Area_CODE=4001" TargetMode="External"/><Relationship Id="rId25" Type="http://schemas.openxmlformats.org/officeDocument/2006/relationships/hyperlink" Target="http://data.bopp-obec.info/emis/schooldata-view.php?School_ID=1020080022&amp;Area_CODE=2001" TargetMode="External"/><Relationship Id="rId33" Type="http://schemas.openxmlformats.org/officeDocument/2006/relationships/hyperlink" Target="http://data.bopp-obec.info/emis/schooldata-view.php?School_ID=1036100644&amp;Area_CODE=3602" TargetMode="External"/><Relationship Id="rId38" Type="http://schemas.openxmlformats.org/officeDocument/2006/relationships/hyperlink" Target="http://data.bopp-obec.info/emis/schooldata-view.php?School_ID=1086110173&amp;Area_CODE=8602" TargetMode="External"/><Relationship Id="rId46" Type="http://schemas.openxmlformats.org/officeDocument/2006/relationships/hyperlink" Target="http://data.bopp-obec.info/emis/schooldata-view.php?School_ID=1057120578&amp;Area_CODE=5704" TargetMode="External"/><Relationship Id="rId59" Type="http://schemas.openxmlformats.org/officeDocument/2006/relationships/hyperlink" Target="http://data.bopp-obec.info/emis/schooldata-view.php?School_ID=1050130318&amp;Area_CODE=5006" TargetMode="External"/><Relationship Id="rId67" Type="http://schemas.openxmlformats.org/officeDocument/2006/relationships/hyperlink" Target="http://data.bopp-obec.info/emis/schooldata-view.php?School_ID=1063160101&amp;Area_CODE=6302" TargetMode="External"/><Relationship Id="rId20" Type="http://schemas.openxmlformats.org/officeDocument/2006/relationships/hyperlink" Target="http://data.bopp-obec.info/emis/schooldata-view.php?School_ID=1040050589&amp;Area_CODE=4005" TargetMode="External"/><Relationship Id="rId41" Type="http://schemas.openxmlformats.org/officeDocument/2006/relationships/hyperlink" Target="http://data.bopp-obec.info/emis/schooldata-view.php?School_ID=1057120330&amp;Area_CODE=5703" TargetMode="External"/><Relationship Id="rId54" Type="http://schemas.openxmlformats.org/officeDocument/2006/relationships/hyperlink" Target="http://data.bopp-obec.info/emis/schooldata-view.php?School_ID=1050130224&amp;Area_CODE=5003" TargetMode="External"/><Relationship Id="rId62" Type="http://schemas.openxmlformats.org/officeDocument/2006/relationships/hyperlink" Target="http://data.bopp-obec.info/emis/schooldata-view.php?School_ID=1092140257&amp;Area_CODE=9201" TargetMode="External"/><Relationship Id="rId70" Type="http://schemas.openxmlformats.org/officeDocument/2006/relationships/hyperlink" Target="http://data.bopp-obec.info/emis/schooldata-view.php?School_ID=1030200310&amp;Area_CODE=3002" TargetMode="External"/><Relationship Id="rId75" Type="http://schemas.openxmlformats.org/officeDocument/2006/relationships/hyperlink" Target="http://data.bopp-obec.info/emis/schooldata-view.php?School_ID=1030201172&amp;Area_CODE=3002" TargetMode="External"/><Relationship Id="rId83" Type="http://schemas.openxmlformats.org/officeDocument/2006/relationships/hyperlink" Target="http://data.bopp-obec.info/emis/schooldata-view.php?School_ID=1030200400&amp;Area_CODE=3005" TargetMode="External"/><Relationship Id="rId88" Type="http://schemas.openxmlformats.org/officeDocument/2006/relationships/hyperlink" Target="http://data.bopp-obec.info/emis/schooldata-view.php?School_ID=1030200102&amp;Area_CODE=3006" TargetMode="External"/><Relationship Id="rId91" Type="http://schemas.openxmlformats.org/officeDocument/2006/relationships/hyperlink" Target="http://data.bopp-obec.info/emis/schooldata-view.php?School_ID=1030200098&amp;Area_CODE=3006" TargetMode="External"/><Relationship Id="rId1" Type="http://schemas.openxmlformats.org/officeDocument/2006/relationships/hyperlink" Target="http://data.bopp-obec.info/emis/schooldata-view.php?School_ID=1081010058&amp;Area_CODE=8101" TargetMode="External"/><Relationship Id="rId6" Type="http://schemas.openxmlformats.org/officeDocument/2006/relationships/hyperlink" Target="http://data.bopp-obec.info/emis/schooldata-view.php?School_ID=1071020258&amp;Area_CODE=7104" TargetMode="External"/><Relationship Id="rId15" Type="http://schemas.openxmlformats.org/officeDocument/2006/relationships/hyperlink" Target="http://data.bopp-obec.info/emis/schooldata-view.php?School_ID=1062040404&amp;Area_CODE=6202" TargetMode="External"/><Relationship Id="rId23" Type="http://schemas.openxmlformats.org/officeDocument/2006/relationships/hyperlink" Target="http://data.bopp-obec.info/emis/schooldata-view.php?School_ID=1024070246&amp;Area_CODE=2402" TargetMode="External"/><Relationship Id="rId28" Type="http://schemas.openxmlformats.org/officeDocument/2006/relationships/hyperlink" Target="http://data.bopp-obec.info/emis/schooldata-view.php?School_ID=1020080217&amp;Area_CODE=2003" TargetMode="External"/><Relationship Id="rId36" Type="http://schemas.openxmlformats.org/officeDocument/2006/relationships/hyperlink" Target="http://data.bopp-obec.info/emis/schooldata-view.php?School_ID=1036100560&amp;Area_CODE=3602" TargetMode="External"/><Relationship Id="rId49" Type="http://schemas.openxmlformats.org/officeDocument/2006/relationships/hyperlink" Target="http://data.bopp-obec.info/emis/schooldata-view.php?School_ID=1050130255&amp;Area_CODE=5002" TargetMode="External"/><Relationship Id="rId57" Type="http://schemas.openxmlformats.org/officeDocument/2006/relationships/hyperlink" Target="http://data.bopp-obec.info/emis/schooldata-view.php?School_ID=1050130780&amp;Area_CODE=5005" TargetMode="External"/><Relationship Id="rId10" Type="http://schemas.openxmlformats.org/officeDocument/2006/relationships/hyperlink" Target="http://data.bopp-obec.info/emis/schooldata-view.php?School_ID=1046030024&amp;Area_CODE=4601" TargetMode="External"/><Relationship Id="rId31" Type="http://schemas.openxmlformats.org/officeDocument/2006/relationships/hyperlink" Target="http://data.bopp-obec.info/emis/schooldata-view.php?School_ID=1036100325&amp;Area_CODE=3601" TargetMode="External"/><Relationship Id="rId44" Type="http://schemas.openxmlformats.org/officeDocument/2006/relationships/hyperlink" Target="http://data.bopp-obec.info/emis/schooldata-view.php?School_ID=1057120113&amp;Area_CODE=5704" TargetMode="External"/><Relationship Id="rId52" Type="http://schemas.openxmlformats.org/officeDocument/2006/relationships/hyperlink" Target="http://data.bopp-obec.info/emis/schooldata-view.php?School_ID=1050130744&amp;Area_CODE=5004" TargetMode="External"/><Relationship Id="rId60" Type="http://schemas.openxmlformats.org/officeDocument/2006/relationships/hyperlink" Target="http://data.bopp-obec.info/emis/schooldata-view.php?School_ID=1050130326&amp;Area_CODE=5006" TargetMode="External"/><Relationship Id="rId65" Type="http://schemas.openxmlformats.org/officeDocument/2006/relationships/hyperlink" Target="http://data.bopp-obec.info/emis/schooldata-view.php?School_ID=1092140283&amp;Area_CODE=9201" TargetMode="External"/><Relationship Id="rId73" Type="http://schemas.openxmlformats.org/officeDocument/2006/relationships/hyperlink" Target="http://data.bopp-obec.info/emis/schooldata-view.php?School_ID=1030200223&amp;Area_CODE=3002" TargetMode="External"/><Relationship Id="rId78" Type="http://schemas.openxmlformats.org/officeDocument/2006/relationships/hyperlink" Target="http://data.bopp-obec.info/emis/schooldata-view.php?School_ID=1030200168&amp;Area_CODE=3003" TargetMode="External"/><Relationship Id="rId81" Type="http://schemas.openxmlformats.org/officeDocument/2006/relationships/hyperlink" Target="http://data.bopp-obec.info/emis/schooldata-view.php?School_ID=1030201082&amp;Area_CODE=3003" TargetMode="External"/><Relationship Id="rId86" Type="http://schemas.openxmlformats.org/officeDocument/2006/relationships/hyperlink" Target="http://data.bopp-obec.info/emis/schooldata-view.php?School_ID=1030200313&amp;Area_CODE=3005" TargetMode="External"/><Relationship Id="rId4" Type="http://schemas.openxmlformats.org/officeDocument/2006/relationships/hyperlink" Target="http://data.bopp-obec.info/emis/schooldata-view.php?School_ID=1071020048&amp;Area_CODE=7101" TargetMode="External"/><Relationship Id="rId9" Type="http://schemas.openxmlformats.org/officeDocument/2006/relationships/hyperlink" Target="http://data.bopp-obec.info/emis/schooldata-view.php?School_ID=1046030225&amp;Area_CODE=4603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5" Type="http://schemas.openxmlformats.org/officeDocument/2006/relationships/comments" Target="../comments1.xml"/><Relationship Id="rId4" Type="http://schemas.openxmlformats.org/officeDocument/2006/relationships/image" Target="../media/image1.jpeg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hyperlink" Target="http://madoodadi.wordpress.com/" TargetMode="External"/><Relationship Id="rId7" Type="http://schemas.openxmlformats.org/officeDocument/2006/relationships/image" Target="../media/image1.jpeg"/><Relationship Id="rId2" Type="http://schemas.openxmlformats.org/officeDocument/2006/relationships/hyperlink" Target="http://www.facebook.com/madoodadi" TargetMode="External"/><Relationship Id="rId1" Type="http://schemas.openxmlformats.org/officeDocument/2006/relationships/hyperlink" Target="http://madoodadi.wordpress.com/" TargetMode="External"/><Relationship Id="rId6" Type="http://schemas.openxmlformats.org/officeDocument/2006/relationships/drawing" Target="../drawings/drawing19.xml"/><Relationship Id="rId5" Type="http://schemas.openxmlformats.org/officeDocument/2006/relationships/printerSettings" Target="../printerSettings/printerSettings20.bin"/><Relationship Id="rId4" Type="http://schemas.openxmlformats.org/officeDocument/2006/relationships/hyperlink" Target="https://www.facebook.com/madoodadi" TargetMode="External"/></Relationships>
</file>

<file path=xl/worksheets/_rels/sheet22.xml.rels><?xml version="1.0" encoding="UTF-8" standalone="yes"?>
<Relationships xmlns="http://schemas.openxmlformats.org/package/2006/relationships"><Relationship Id="rId13" Type="http://schemas.openxmlformats.org/officeDocument/2006/relationships/hyperlink" Target="http://data.bopp-obec.info/emis/schooldata-view.php?School_ID=1062040241&amp;Area_CODE=6201" TargetMode="External"/><Relationship Id="rId18" Type="http://schemas.openxmlformats.org/officeDocument/2006/relationships/hyperlink" Target="http://data.bopp-obec.info/emis/schooldata-view.php?School_ID=1040051011&amp;Area_CODE=4002" TargetMode="External"/><Relationship Id="rId26" Type="http://schemas.openxmlformats.org/officeDocument/2006/relationships/hyperlink" Target="http://data.bopp-obec.info/emis/schooldata-view.php?School_ID=1020080097&amp;Area_CODE=2001" TargetMode="External"/><Relationship Id="rId39" Type="http://schemas.openxmlformats.org/officeDocument/2006/relationships/hyperlink" Target="http://data.bopp-obec.info/emis/schooldata-view.php?School_ID=1057120479&amp;Area_CODE=5702" TargetMode="External"/><Relationship Id="rId21" Type="http://schemas.openxmlformats.org/officeDocument/2006/relationships/hyperlink" Target="http://data.bopp-obec.info/emis/schooldata-view.php?School_ID=1022060184&amp;Area_CODE=2201" TargetMode="External"/><Relationship Id="rId34" Type="http://schemas.openxmlformats.org/officeDocument/2006/relationships/hyperlink" Target="http://data.bopp-obec.info/emis/schooldata-view.php?School_ID=1036100528&amp;Area_CODE=3602" TargetMode="External"/><Relationship Id="rId42" Type="http://schemas.openxmlformats.org/officeDocument/2006/relationships/hyperlink" Target="http://data.bopp-obec.info/emis/schooldata-view.php?School_ID=1057120324&amp;Area_CODE=5703" TargetMode="External"/><Relationship Id="rId47" Type="http://schemas.openxmlformats.org/officeDocument/2006/relationships/hyperlink" Target="http://data.bopp-obec.info/emis/schooldata-view.php?School_ID=1057120185&amp;Area_CODE=5704" TargetMode="External"/><Relationship Id="rId50" Type="http://schemas.openxmlformats.org/officeDocument/2006/relationships/hyperlink" Target="http://data.bopp-obec.info/emis/schooldata-view.php?School_ID=1050130650&amp;Area_CODE=5004" TargetMode="External"/><Relationship Id="rId55" Type="http://schemas.openxmlformats.org/officeDocument/2006/relationships/hyperlink" Target="http://data.bopp-obec.info/emis/schooldata-view.php?School_ID=1050130473&amp;Area_CODE=5003" TargetMode="External"/><Relationship Id="rId63" Type="http://schemas.openxmlformats.org/officeDocument/2006/relationships/hyperlink" Target="http://data.bopp-obec.info/emis/schooldata-view.php?School_ID=1092140245&amp;Area_CODE=9201" TargetMode="External"/><Relationship Id="rId68" Type="http://schemas.openxmlformats.org/officeDocument/2006/relationships/hyperlink" Target="http://data.bopp-obec.info/emis/schooldata-view.php?School_ID=1063160212&amp;Area_CODE=6302" TargetMode="External"/><Relationship Id="rId76" Type="http://schemas.openxmlformats.org/officeDocument/2006/relationships/hyperlink" Target="http://data.bopp-obec.info/emis/schooldata-view.php?School_ID=1030201183&amp;Area_CODE=3002" TargetMode="External"/><Relationship Id="rId84" Type="http://schemas.openxmlformats.org/officeDocument/2006/relationships/hyperlink" Target="http://data.bopp-obec.info/emis/schooldata-view.php?School_ID=1030200425&amp;Area_CODE=3005" TargetMode="External"/><Relationship Id="rId89" Type="http://schemas.openxmlformats.org/officeDocument/2006/relationships/hyperlink" Target="http://data.bopp-obec.info/emis/schooldata-view.php?School_ID=1030200128&amp;Area_CODE=3006" TargetMode="External"/><Relationship Id="rId7" Type="http://schemas.openxmlformats.org/officeDocument/2006/relationships/hyperlink" Target="http://data.bopp-obec.info/emis/schooldata-view.php?School_ID=1071020304&amp;Area_CODE=7104" TargetMode="External"/><Relationship Id="rId71" Type="http://schemas.openxmlformats.org/officeDocument/2006/relationships/hyperlink" Target="http://data.bopp-obec.info/emis/schooldata-view.php?School_ID=1030201139&amp;Area_CODE=3002" TargetMode="External"/><Relationship Id="rId92" Type="http://schemas.openxmlformats.org/officeDocument/2006/relationships/hyperlink" Target="http://data.bopp-obec.info/emis/schooldata-view.php?School_ID=1030200605&amp;Area_CODE=3006" TargetMode="External"/><Relationship Id="rId2" Type="http://schemas.openxmlformats.org/officeDocument/2006/relationships/hyperlink" Target="http://data.bopp-obec.info/emis/schooldata-view.php?School_ID=1081010156&amp;Area_CODE=8101" TargetMode="External"/><Relationship Id="rId16" Type="http://schemas.openxmlformats.org/officeDocument/2006/relationships/hyperlink" Target="http://data.bopp-obec.info/emis/schooldata-view.php?School_ID=1040050071&amp;Area_CODE=4001" TargetMode="External"/><Relationship Id="rId29" Type="http://schemas.openxmlformats.org/officeDocument/2006/relationships/hyperlink" Target="http://data.bopp-obec.info/emis/schooldata-view.php?School_ID=1020080106&amp;Area_CODE=2001" TargetMode="External"/><Relationship Id="rId11" Type="http://schemas.openxmlformats.org/officeDocument/2006/relationships/hyperlink" Target="http://data.bopp-obec.info/emis/schooldata-view.php?School_ID=1046030557&amp;Area_CODE=4601" TargetMode="External"/><Relationship Id="rId24" Type="http://schemas.openxmlformats.org/officeDocument/2006/relationships/hyperlink" Target="http://data.bopp-obec.info/emis/schooldata-view.php?School_ID=1020080019&amp;Area_CODE=2001" TargetMode="External"/><Relationship Id="rId32" Type="http://schemas.openxmlformats.org/officeDocument/2006/relationships/hyperlink" Target="http://data.bopp-obec.info/emis/schooldata-view.php?School_ID=1036100642&amp;Area_CODE=3602" TargetMode="External"/><Relationship Id="rId37" Type="http://schemas.openxmlformats.org/officeDocument/2006/relationships/hyperlink" Target="http://data.bopp-obec.info/emis/schooldata-view.php?School_ID=1086110221&amp;Area_CODE=8602" TargetMode="External"/><Relationship Id="rId40" Type="http://schemas.openxmlformats.org/officeDocument/2006/relationships/hyperlink" Target="http://data.bopp-obec.info/emis/schooldata-view.php?School_ID=1057120403&amp;Area_CODE=5702" TargetMode="External"/><Relationship Id="rId45" Type="http://schemas.openxmlformats.org/officeDocument/2006/relationships/hyperlink" Target="http://data.bopp-obec.info/emis/schooldata-view.php?School_ID=1057120123&amp;Area_CODE=5704" TargetMode="External"/><Relationship Id="rId53" Type="http://schemas.openxmlformats.org/officeDocument/2006/relationships/hyperlink" Target="http://data.bopp-obec.info/emis/schooldata-view.php?School_ID=1050130129&amp;Area_CODE=5003" TargetMode="External"/><Relationship Id="rId58" Type="http://schemas.openxmlformats.org/officeDocument/2006/relationships/hyperlink" Target="http://data.bopp-obec.info/emis/schooldata-view.php?School_ID=1050130772&amp;Area_CODE=5005" TargetMode="External"/><Relationship Id="rId66" Type="http://schemas.openxmlformats.org/officeDocument/2006/relationships/hyperlink" Target="http://data.bopp-obec.info/emis/schooldata-view.php?School_ID=1063160175&amp;Area_CODE=6302" TargetMode="External"/><Relationship Id="rId74" Type="http://schemas.openxmlformats.org/officeDocument/2006/relationships/hyperlink" Target="http://data.bopp-obec.info/emis/schooldata-view.php?School_ID=1030201176&amp;Area_CODE=3002" TargetMode="External"/><Relationship Id="rId79" Type="http://schemas.openxmlformats.org/officeDocument/2006/relationships/hyperlink" Target="http://data.bopp-obec.info/emis/schooldata-view.php?School_ID=1030200162&amp;Area_CODE=3003" TargetMode="External"/><Relationship Id="rId87" Type="http://schemas.openxmlformats.org/officeDocument/2006/relationships/hyperlink" Target="http://data.bopp-obec.info/emis/schooldata-view.php?School_ID=1030200114&amp;Area_CODE=3006" TargetMode="External"/><Relationship Id="rId5" Type="http://schemas.openxmlformats.org/officeDocument/2006/relationships/hyperlink" Target="http://data.bopp-obec.info/emis/schooldata-view.php?School_ID=1071020254&amp;Area_CODE=7104" TargetMode="External"/><Relationship Id="rId61" Type="http://schemas.openxmlformats.org/officeDocument/2006/relationships/hyperlink" Target="http://data.bopp-obec.info/emis/schooldata-view.php?School_ID=1050130287&amp;Area_CODE=5006" TargetMode="External"/><Relationship Id="rId82" Type="http://schemas.openxmlformats.org/officeDocument/2006/relationships/hyperlink" Target="http://data.bopp-obec.info/emis/schooldata-view.php?School_ID=1030201008&amp;Area_CODE=3004" TargetMode="External"/><Relationship Id="rId90" Type="http://schemas.openxmlformats.org/officeDocument/2006/relationships/hyperlink" Target="http://data.bopp-obec.info/emis/schooldata-view.php?School_ID=1030200121&amp;Area_CODE=3006" TargetMode="External"/><Relationship Id="rId19" Type="http://schemas.openxmlformats.org/officeDocument/2006/relationships/hyperlink" Target="http://data.bopp-obec.info/emis/schooldata-view.php?School_ID=1040050361&amp;Area_CODE=4004" TargetMode="External"/><Relationship Id="rId14" Type="http://schemas.openxmlformats.org/officeDocument/2006/relationships/hyperlink" Target="http://data.bopp-obec.info/emis/schooldata-view.php?School_ID=1062040005&amp;Area_CODE=6201" TargetMode="External"/><Relationship Id="rId22" Type="http://schemas.openxmlformats.org/officeDocument/2006/relationships/hyperlink" Target="http://data.bopp-obec.info/emis/schooldata-view.php?School_ID=1024070254&amp;Area_CODE=2402" TargetMode="External"/><Relationship Id="rId27" Type="http://schemas.openxmlformats.org/officeDocument/2006/relationships/hyperlink" Target="http://data.bopp-obec.info/emis/schooldata-view.php?School_ID=1020080059&amp;Area_CODE=2003" TargetMode="External"/><Relationship Id="rId30" Type="http://schemas.openxmlformats.org/officeDocument/2006/relationships/hyperlink" Target="http://data.bopp-obec.info/emis/schooldata-view.php?School_ID=1036100343&amp;Area_CODE=3601" TargetMode="External"/><Relationship Id="rId35" Type="http://schemas.openxmlformats.org/officeDocument/2006/relationships/hyperlink" Target="http://data.bopp-obec.info/emis/schooldata-view.php?School_ID=1036100675&amp;Area_CODE=3602" TargetMode="External"/><Relationship Id="rId43" Type="http://schemas.openxmlformats.org/officeDocument/2006/relationships/hyperlink" Target="http://data.bopp-obec.info/emis/schooldata-view.php?School_ID=1057120340&amp;Area_CODE=5703" TargetMode="External"/><Relationship Id="rId48" Type="http://schemas.openxmlformats.org/officeDocument/2006/relationships/hyperlink" Target="http://data.bopp-obec.info/emis/schooldata-view.php?School_ID=1050130008&amp;Area_CODE=5001" TargetMode="External"/><Relationship Id="rId56" Type="http://schemas.openxmlformats.org/officeDocument/2006/relationships/hyperlink" Target="http://data.bopp-obec.info/emis/schooldata-view.php?School_ID=1050130842&amp;Area_CODE=5005" TargetMode="External"/><Relationship Id="rId64" Type="http://schemas.openxmlformats.org/officeDocument/2006/relationships/hyperlink" Target="http://data.bopp-obec.info/emis/schooldata-view.php?School_ID=1092140153&amp;Area_CODE=9201" TargetMode="External"/><Relationship Id="rId69" Type="http://schemas.openxmlformats.org/officeDocument/2006/relationships/hyperlink" Target="http://data.bopp-obec.info/emis/schooldata-view.php?School_ID=1030200179&amp;Area_CODE=3002" TargetMode="External"/><Relationship Id="rId77" Type="http://schemas.openxmlformats.org/officeDocument/2006/relationships/hyperlink" Target="http://data.bopp-obec.info/emis/schooldata-view.php?School_ID=1030201136&amp;Area_CODE=3002" TargetMode="External"/><Relationship Id="rId8" Type="http://schemas.openxmlformats.org/officeDocument/2006/relationships/hyperlink" Target="http://data.bopp-obec.info/emis/schooldata-view.php?School_ID=1046030504&amp;Area_CODE=4603" TargetMode="External"/><Relationship Id="rId51" Type="http://schemas.openxmlformats.org/officeDocument/2006/relationships/hyperlink" Target="http://data.bopp-obec.info/emis/schooldata-view.php?School_ID=1050130746&amp;Area_CODE=5004" TargetMode="External"/><Relationship Id="rId72" Type="http://schemas.openxmlformats.org/officeDocument/2006/relationships/hyperlink" Target="http://data.bopp-obec.info/emis/schooldata-view.php?School_ID=1030201156&amp;Area_CODE=3002" TargetMode="External"/><Relationship Id="rId80" Type="http://schemas.openxmlformats.org/officeDocument/2006/relationships/hyperlink" Target="http://data.bopp-obec.info/emis/schooldata-view.php?School_ID=1030200142&amp;Area_CODE=3003" TargetMode="External"/><Relationship Id="rId85" Type="http://schemas.openxmlformats.org/officeDocument/2006/relationships/hyperlink" Target="http://data.bopp-obec.info/emis/schooldata-view.php?School_ID=1030200360&amp;Area_CODE=3005" TargetMode="External"/><Relationship Id="rId93" Type="http://schemas.openxmlformats.org/officeDocument/2006/relationships/drawing" Target="../drawings/drawing20.xml"/><Relationship Id="rId3" Type="http://schemas.openxmlformats.org/officeDocument/2006/relationships/hyperlink" Target="http://data.bopp-obec.info/emis/schooldata-view.php?School_ID=1081010184&amp;Area_CODE=8101" TargetMode="External"/><Relationship Id="rId12" Type="http://schemas.openxmlformats.org/officeDocument/2006/relationships/hyperlink" Target="http://data.bopp-obec.info/emis/schooldata-view.php?School_ID=1046030213&amp;Area_CODE=4601" TargetMode="External"/><Relationship Id="rId17" Type="http://schemas.openxmlformats.org/officeDocument/2006/relationships/hyperlink" Target="http://data.bopp-obec.info/emis/schooldata-view.php?School_ID=1040050434&amp;Area_CODE=4001" TargetMode="External"/><Relationship Id="rId25" Type="http://schemas.openxmlformats.org/officeDocument/2006/relationships/hyperlink" Target="http://data.bopp-obec.info/emis/schooldata-view.php?School_ID=1020080022&amp;Area_CODE=2001" TargetMode="External"/><Relationship Id="rId33" Type="http://schemas.openxmlformats.org/officeDocument/2006/relationships/hyperlink" Target="http://data.bopp-obec.info/emis/schooldata-view.php?School_ID=1036100644&amp;Area_CODE=3602" TargetMode="External"/><Relationship Id="rId38" Type="http://schemas.openxmlformats.org/officeDocument/2006/relationships/hyperlink" Target="http://data.bopp-obec.info/emis/schooldata-view.php?School_ID=1086110173&amp;Area_CODE=8602" TargetMode="External"/><Relationship Id="rId46" Type="http://schemas.openxmlformats.org/officeDocument/2006/relationships/hyperlink" Target="http://data.bopp-obec.info/emis/schooldata-view.php?School_ID=1057120578&amp;Area_CODE=5704" TargetMode="External"/><Relationship Id="rId59" Type="http://schemas.openxmlformats.org/officeDocument/2006/relationships/hyperlink" Target="http://data.bopp-obec.info/emis/schooldata-view.php?School_ID=1050130318&amp;Area_CODE=5006" TargetMode="External"/><Relationship Id="rId67" Type="http://schemas.openxmlformats.org/officeDocument/2006/relationships/hyperlink" Target="http://data.bopp-obec.info/emis/schooldata-view.php?School_ID=1063160101&amp;Area_CODE=6302" TargetMode="External"/><Relationship Id="rId20" Type="http://schemas.openxmlformats.org/officeDocument/2006/relationships/hyperlink" Target="http://data.bopp-obec.info/emis/schooldata-view.php?School_ID=1040050589&amp;Area_CODE=4005" TargetMode="External"/><Relationship Id="rId41" Type="http://schemas.openxmlformats.org/officeDocument/2006/relationships/hyperlink" Target="http://data.bopp-obec.info/emis/schooldata-view.php?School_ID=1057120330&amp;Area_CODE=5703" TargetMode="External"/><Relationship Id="rId54" Type="http://schemas.openxmlformats.org/officeDocument/2006/relationships/hyperlink" Target="http://data.bopp-obec.info/emis/schooldata-view.php?School_ID=1050130224&amp;Area_CODE=5003" TargetMode="External"/><Relationship Id="rId62" Type="http://schemas.openxmlformats.org/officeDocument/2006/relationships/hyperlink" Target="http://data.bopp-obec.info/emis/schooldata-view.php?School_ID=1092140257&amp;Area_CODE=9201" TargetMode="External"/><Relationship Id="rId70" Type="http://schemas.openxmlformats.org/officeDocument/2006/relationships/hyperlink" Target="http://data.bopp-obec.info/emis/schooldata-view.php?School_ID=1030200310&amp;Area_CODE=3002" TargetMode="External"/><Relationship Id="rId75" Type="http://schemas.openxmlformats.org/officeDocument/2006/relationships/hyperlink" Target="http://data.bopp-obec.info/emis/schooldata-view.php?School_ID=1030201172&amp;Area_CODE=3002" TargetMode="External"/><Relationship Id="rId83" Type="http://schemas.openxmlformats.org/officeDocument/2006/relationships/hyperlink" Target="http://data.bopp-obec.info/emis/schooldata-view.php?School_ID=1030200400&amp;Area_CODE=3005" TargetMode="External"/><Relationship Id="rId88" Type="http://schemas.openxmlformats.org/officeDocument/2006/relationships/hyperlink" Target="http://data.bopp-obec.info/emis/schooldata-view.php?School_ID=1030200102&amp;Area_CODE=3006" TargetMode="External"/><Relationship Id="rId91" Type="http://schemas.openxmlformats.org/officeDocument/2006/relationships/hyperlink" Target="http://data.bopp-obec.info/emis/schooldata-view.php?School_ID=1030200098&amp;Area_CODE=3006" TargetMode="External"/><Relationship Id="rId1" Type="http://schemas.openxmlformats.org/officeDocument/2006/relationships/hyperlink" Target="http://data.bopp-obec.info/emis/schooldata-view.php?School_ID=1081010058&amp;Area_CODE=8101" TargetMode="External"/><Relationship Id="rId6" Type="http://schemas.openxmlformats.org/officeDocument/2006/relationships/hyperlink" Target="http://data.bopp-obec.info/emis/schooldata-view.php?School_ID=1071020258&amp;Area_CODE=7104" TargetMode="External"/><Relationship Id="rId15" Type="http://schemas.openxmlformats.org/officeDocument/2006/relationships/hyperlink" Target="http://data.bopp-obec.info/emis/schooldata-view.php?School_ID=1062040404&amp;Area_CODE=6202" TargetMode="External"/><Relationship Id="rId23" Type="http://schemas.openxmlformats.org/officeDocument/2006/relationships/hyperlink" Target="http://data.bopp-obec.info/emis/schooldata-view.php?School_ID=1024070246&amp;Area_CODE=2402" TargetMode="External"/><Relationship Id="rId28" Type="http://schemas.openxmlformats.org/officeDocument/2006/relationships/hyperlink" Target="http://data.bopp-obec.info/emis/schooldata-view.php?School_ID=1020080217&amp;Area_CODE=2003" TargetMode="External"/><Relationship Id="rId36" Type="http://schemas.openxmlformats.org/officeDocument/2006/relationships/hyperlink" Target="http://data.bopp-obec.info/emis/schooldata-view.php?School_ID=1036100560&amp;Area_CODE=3602" TargetMode="External"/><Relationship Id="rId49" Type="http://schemas.openxmlformats.org/officeDocument/2006/relationships/hyperlink" Target="http://data.bopp-obec.info/emis/schooldata-view.php?School_ID=1050130255&amp;Area_CODE=5002" TargetMode="External"/><Relationship Id="rId57" Type="http://schemas.openxmlformats.org/officeDocument/2006/relationships/hyperlink" Target="http://data.bopp-obec.info/emis/schooldata-view.php?School_ID=1050130780&amp;Area_CODE=5005" TargetMode="External"/><Relationship Id="rId10" Type="http://schemas.openxmlformats.org/officeDocument/2006/relationships/hyperlink" Target="http://data.bopp-obec.info/emis/schooldata-view.php?School_ID=1046030024&amp;Area_CODE=4601" TargetMode="External"/><Relationship Id="rId31" Type="http://schemas.openxmlformats.org/officeDocument/2006/relationships/hyperlink" Target="http://data.bopp-obec.info/emis/schooldata-view.php?School_ID=1036100325&amp;Area_CODE=3601" TargetMode="External"/><Relationship Id="rId44" Type="http://schemas.openxmlformats.org/officeDocument/2006/relationships/hyperlink" Target="http://data.bopp-obec.info/emis/schooldata-view.php?School_ID=1057120113&amp;Area_CODE=5704" TargetMode="External"/><Relationship Id="rId52" Type="http://schemas.openxmlformats.org/officeDocument/2006/relationships/hyperlink" Target="http://data.bopp-obec.info/emis/schooldata-view.php?School_ID=1050130744&amp;Area_CODE=5004" TargetMode="External"/><Relationship Id="rId60" Type="http://schemas.openxmlformats.org/officeDocument/2006/relationships/hyperlink" Target="http://data.bopp-obec.info/emis/schooldata-view.php?School_ID=1050130326&amp;Area_CODE=5006" TargetMode="External"/><Relationship Id="rId65" Type="http://schemas.openxmlformats.org/officeDocument/2006/relationships/hyperlink" Target="http://data.bopp-obec.info/emis/schooldata-view.php?School_ID=1092140283&amp;Area_CODE=9201" TargetMode="External"/><Relationship Id="rId73" Type="http://schemas.openxmlformats.org/officeDocument/2006/relationships/hyperlink" Target="http://data.bopp-obec.info/emis/schooldata-view.php?School_ID=1030200223&amp;Area_CODE=3002" TargetMode="External"/><Relationship Id="rId78" Type="http://schemas.openxmlformats.org/officeDocument/2006/relationships/hyperlink" Target="http://data.bopp-obec.info/emis/schooldata-view.php?School_ID=1030200168&amp;Area_CODE=3003" TargetMode="External"/><Relationship Id="rId81" Type="http://schemas.openxmlformats.org/officeDocument/2006/relationships/hyperlink" Target="http://data.bopp-obec.info/emis/schooldata-view.php?School_ID=1030201082&amp;Area_CODE=3003" TargetMode="External"/><Relationship Id="rId86" Type="http://schemas.openxmlformats.org/officeDocument/2006/relationships/hyperlink" Target="http://data.bopp-obec.info/emis/schooldata-view.php?School_ID=1030200313&amp;Area_CODE=3005" TargetMode="External"/><Relationship Id="rId4" Type="http://schemas.openxmlformats.org/officeDocument/2006/relationships/hyperlink" Target="http://data.bopp-obec.info/emis/schooldata-view.php?School_ID=1071020048&amp;Area_CODE=7101" TargetMode="External"/><Relationship Id="rId9" Type="http://schemas.openxmlformats.org/officeDocument/2006/relationships/hyperlink" Target="http://data.bopp-obec.info/emis/schooldata-view.php?School_ID=1046030225&amp;Area_CODE=46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1"/>
  <sheetViews>
    <sheetView showRowColHeaders="0" workbookViewId="0">
      <selection activeCell="C328" sqref="C328"/>
    </sheetView>
  </sheetViews>
  <sheetFormatPr defaultRowHeight="15" x14ac:dyDescent="0.25"/>
  <cols>
    <col min="1" max="1" width="6.7109375" style="485" customWidth="1"/>
    <col min="2" max="2" width="10.140625" style="486" customWidth="1"/>
    <col min="3" max="3" width="12.140625" style="487" customWidth="1"/>
    <col min="4" max="4" width="11.42578125" style="486" customWidth="1"/>
    <col min="5" max="5" width="22" style="485" customWidth="1"/>
    <col min="6" max="6" width="14.7109375" style="485" customWidth="1"/>
    <col min="7" max="7" width="17.5703125" style="485" customWidth="1"/>
    <col min="8" max="8" width="17.28515625" style="485" customWidth="1"/>
    <col min="9" max="9" width="56.28515625" style="485" customWidth="1"/>
    <col min="10" max="10" width="83.5703125" style="485" customWidth="1"/>
    <col min="11" max="16384" width="9.140625" style="485"/>
  </cols>
  <sheetData>
    <row r="1" spans="1:10" x14ac:dyDescent="0.25">
      <c r="A1" s="485" t="s">
        <v>542</v>
      </c>
      <c r="B1" s="486" t="s">
        <v>636</v>
      </c>
      <c r="C1" s="487" t="s">
        <v>637</v>
      </c>
      <c r="D1" s="486" t="s">
        <v>638</v>
      </c>
      <c r="E1" s="485" t="s">
        <v>639</v>
      </c>
      <c r="F1" s="485" t="s">
        <v>73</v>
      </c>
      <c r="G1" s="485" t="s">
        <v>74</v>
      </c>
      <c r="H1" s="485" t="s">
        <v>51</v>
      </c>
      <c r="I1" s="485" t="s">
        <v>111</v>
      </c>
    </row>
    <row r="2" spans="1:10" x14ac:dyDescent="0.25">
      <c r="A2" s="488">
        <v>1</v>
      </c>
      <c r="B2" s="486">
        <v>5710301</v>
      </c>
      <c r="C2" s="487" t="s">
        <v>640</v>
      </c>
      <c r="D2" s="487" t="s">
        <v>641</v>
      </c>
      <c r="E2" s="485" t="s">
        <v>642</v>
      </c>
      <c r="F2" s="485" t="s">
        <v>2166</v>
      </c>
      <c r="G2" s="485" t="s">
        <v>643</v>
      </c>
      <c r="H2" s="485" t="s">
        <v>644</v>
      </c>
      <c r="I2" s="485" t="s">
        <v>645</v>
      </c>
      <c r="J2" s="489" t="s">
        <v>646</v>
      </c>
    </row>
    <row r="3" spans="1:10" x14ac:dyDescent="0.25">
      <c r="A3" s="488">
        <v>2</v>
      </c>
      <c r="B3" s="486">
        <v>5704242</v>
      </c>
      <c r="C3" s="487" t="s">
        <v>647</v>
      </c>
      <c r="D3" s="486">
        <v>81010191</v>
      </c>
      <c r="E3" s="485" t="s">
        <v>648</v>
      </c>
      <c r="F3" s="485" t="s">
        <v>649</v>
      </c>
      <c r="G3" s="485" t="s">
        <v>649</v>
      </c>
      <c r="H3" s="485" t="s">
        <v>644</v>
      </c>
      <c r="I3" s="485" t="s">
        <v>645</v>
      </c>
      <c r="J3" s="489" t="s">
        <v>650</v>
      </c>
    </row>
    <row r="4" spans="1:10" x14ac:dyDescent="0.25">
      <c r="A4" s="488">
        <v>3</v>
      </c>
      <c r="B4" s="486">
        <v>5602133</v>
      </c>
      <c r="C4" s="500" t="s">
        <v>2168</v>
      </c>
      <c r="E4" s="485" t="s">
        <v>651</v>
      </c>
      <c r="F4" s="485" t="s">
        <v>652</v>
      </c>
      <c r="G4" s="485" t="s">
        <v>653</v>
      </c>
      <c r="H4" s="485" t="s">
        <v>644</v>
      </c>
      <c r="I4" s="485" t="s">
        <v>654</v>
      </c>
    </row>
    <row r="5" spans="1:10" x14ac:dyDescent="0.25">
      <c r="A5" s="488">
        <v>4</v>
      </c>
      <c r="B5" s="486">
        <v>5605175</v>
      </c>
      <c r="C5" s="487" t="s">
        <v>655</v>
      </c>
      <c r="D5" s="486">
        <v>81010104</v>
      </c>
      <c r="E5" s="485" t="s">
        <v>656</v>
      </c>
      <c r="F5" s="485" t="s">
        <v>657</v>
      </c>
      <c r="G5" s="485" t="s">
        <v>658</v>
      </c>
      <c r="H5" s="485" t="s">
        <v>659</v>
      </c>
      <c r="I5" s="485" t="s">
        <v>645</v>
      </c>
      <c r="J5" s="489" t="s">
        <v>660</v>
      </c>
    </row>
    <row r="6" spans="1:10" x14ac:dyDescent="0.25">
      <c r="A6" s="488">
        <v>5</v>
      </c>
      <c r="B6" s="486">
        <v>5710305</v>
      </c>
      <c r="C6" s="500" t="s">
        <v>2169</v>
      </c>
      <c r="E6" s="485" t="s">
        <v>661</v>
      </c>
      <c r="G6" s="485" t="s">
        <v>662</v>
      </c>
      <c r="H6" s="485" t="s">
        <v>663</v>
      </c>
      <c r="I6" s="485" t="s">
        <v>664</v>
      </c>
    </row>
    <row r="7" spans="1:10" x14ac:dyDescent="0.25">
      <c r="A7" s="488">
        <v>6</v>
      </c>
      <c r="B7" s="486">
        <v>5606186</v>
      </c>
      <c r="C7" s="500" t="s">
        <v>2170</v>
      </c>
      <c r="E7" s="485" t="s">
        <v>665</v>
      </c>
      <c r="G7" s="485" t="s">
        <v>666</v>
      </c>
      <c r="H7" s="485" t="s">
        <v>663</v>
      </c>
      <c r="I7" s="485" t="s">
        <v>667</v>
      </c>
    </row>
    <row r="8" spans="1:10" x14ac:dyDescent="0.25">
      <c r="A8" s="488">
        <v>7</v>
      </c>
      <c r="B8" s="486">
        <v>5606187</v>
      </c>
      <c r="C8" s="500" t="s">
        <v>2171</v>
      </c>
      <c r="E8" s="485" t="s">
        <v>668</v>
      </c>
      <c r="G8" s="485" t="s">
        <v>666</v>
      </c>
      <c r="H8" s="485" t="s">
        <v>663</v>
      </c>
      <c r="I8" s="485" t="s">
        <v>667</v>
      </c>
    </row>
    <row r="9" spans="1:10" x14ac:dyDescent="0.25">
      <c r="A9" s="488">
        <v>8</v>
      </c>
      <c r="B9" s="486">
        <v>5705253</v>
      </c>
      <c r="C9" s="500" t="s">
        <v>2172</v>
      </c>
      <c r="E9" s="485" t="s">
        <v>669</v>
      </c>
      <c r="F9" s="485" t="s">
        <v>666</v>
      </c>
      <c r="G9" s="485" t="s">
        <v>666</v>
      </c>
      <c r="H9" s="485" t="s">
        <v>663</v>
      </c>
    </row>
    <row r="10" spans="1:10" x14ac:dyDescent="0.25">
      <c r="A10" s="488">
        <v>9</v>
      </c>
      <c r="B10" s="486">
        <v>5407019</v>
      </c>
      <c r="C10" s="500" t="s">
        <v>2173</v>
      </c>
      <c r="E10" s="485" t="s">
        <v>670</v>
      </c>
      <c r="F10" s="485" t="s">
        <v>671</v>
      </c>
      <c r="G10" s="485" t="s">
        <v>672</v>
      </c>
      <c r="H10" s="485" t="s">
        <v>663</v>
      </c>
    </row>
    <row r="11" spans="1:10" x14ac:dyDescent="0.25">
      <c r="A11" s="488">
        <v>10</v>
      </c>
      <c r="B11" s="486">
        <v>5602134</v>
      </c>
      <c r="C11" s="487" t="s">
        <v>673</v>
      </c>
      <c r="D11" s="486">
        <v>71010049</v>
      </c>
      <c r="E11" s="485" t="s">
        <v>674</v>
      </c>
      <c r="F11" s="485" t="s">
        <v>675</v>
      </c>
      <c r="G11" s="485" t="s">
        <v>676</v>
      </c>
      <c r="H11" s="485" t="s">
        <v>677</v>
      </c>
      <c r="I11" s="485" t="s">
        <v>678</v>
      </c>
      <c r="J11" s="489" t="s">
        <v>679</v>
      </c>
    </row>
    <row r="12" spans="1:10" x14ac:dyDescent="0.25">
      <c r="A12" s="488">
        <v>11</v>
      </c>
      <c r="B12" s="486">
        <v>5603138</v>
      </c>
      <c r="C12" s="487" t="s">
        <v>680</v>
      </c>
      <c r="D12" s="486">
        <v>71020015</v>
      </c>
      <c r="E12" s="485" t="s">
        <v>681</v>
      </c>
      <c r="F12" s="485" t="s">
        <v>682</v>
      </c>
      <c r="G12" s="485" t="s">
        <v>683</v>
      </c>
      <c r="H12" s="485" t="s">
        <v>677</v>
      </c>
      <c r="I12" s="485" t="s">
        <v>684</v>
      </c>
      <c r="J12" s="489" t="s">
        <v>685</v>
      </c>
    </row>
    <row r="13" spans="1:10" x14ac:dyDescent="0.25">
      <c r="A13" s="488">
        <v>12</v>
      </c>
      <c r="B13" s="486">
        <v>5801317</v>
      </c>
      <c r="C13" s="487" t="s">
        <v>686</v>
      </c>
      <c r="D13" s="486">
        <v>71020028</v>
      </c>
      <c r="E13" s="485" t="s">
        <v>687</v>
      </c>
      <c r="F13" s="485" t="s">
        <v>688</v>
      </c>
      <c r="G13" s="485" t="s">
        <v>683</v>
      </c>
      <c r="H13" s="485" t="s">
        <v>677</v>
      </c>
      <c r="I13" s="485" t="s">
        <v>684</v>
      </c>
      <c r="J13" s="489" t="s">
        <v>689</v>
      </c>
    </row>
    <row r="14" spans="1:10" x14ac:dyDescent="0.25">
      <c r="A14" s="488">
        <v>13</v>
      </c>
      <c r="B14" s="486">
        <v>5603149</v>
      </c>
      <c r="C14" s="487" t="s">
        <v>690</v>
      </c>
      <c r="D14" s="486">
        <v>71020163</v>
      </c>
      <c r="E14" s="485" t="s">
        <v>691</v>
      </c>
      <c r="F14" s="485" t="s">
        <v>692</v>
      </c>
      <c r="G14" s="485" t="s">
        <v>693</v>
      </c>
      <c r="H14" s="485" t="s">
        <v>677</v>
      </c>
      <c r="I14" s="485" t="s">
        <v>684</v>
      </c>
      <c r="J14" s="489" t="s">
        <v>694</v>
      </c>
    </row>
    <row r="15" spans="1:10" x14ac:dyDescent="0.25">
      <c r="A15" s="488">
        <v>14</v>
      </c>
      <c r="B15" s="486">
        <v>5605174</v>
      </c>
      <c r="C15" s="487" t="s">
        <v>695</v>
      </c>
      <c r="D15" s="486">
        <v>46010179</v>
      </c>
      <c r="E15" s="485" t="s">
        <v>696</v>
      </c>
      <c r="F15" s="485" t="s">
        <v>697</v>
      </c>
      <c r="G15" s="485" t="s">
        <v>698</v>
      </c>
      <c r="H15" s="485" t="s">
        <v>699</v>
      </c>
      <c r="I15" s="485" t="s">
        <v>700</v>
      </c>
      <c r="J15" s="489" t="s">
        <v>701</v>
      </c>
    </row>
    <row r="16" spans="1:10" x14ac:dyDescent="0.25">
      <c r="A16" s="488">
        <v>15</v>
      </c>
      <c r="B16" s="486">
        <v>5507091</v>
      </c>
      <c r="C16" s="487" t="s">
        <v>702</v>
      </c>
      <c r="D16" s="486">
        <v>46010002</v>
      </c>
      <c r="E16" s="485" t="s">
        <v>703</v>
      </c>
      <c r="F16" s="485" t="s">
        <v>704</v>
      </c>
      <c r="G16" s="485" t="s">
        <v>705</v>
      </c>
      <c r="H16" s="485" t="s">
        <v>699</v>
      </c>
      <c r="I16" s="485" t="s">
        <v>700</v>
      </c>
      <c r="J16" s="489" t="s">
        <v>706</v>
      </c>
    </row>
    <row r="17" spans="1:10" x14ac:dyDescent="0.25">
      <c r="A17" s="488">
        <v>16</v>
      </c>
      <c r="B17" s="486">
        <v>5512122</v>
      </c>
      <c r="C17" s="487" t="s">
        <v>707</v>
      </c>
      <c r="D17" s="486">
        <v>46010154</v>
      </c>
      <c r="E17" s="485" t="s">
        <v>708</v>
      </c>
      <c r="F17" s="485" t="s">
        <v>709</v>
      </c>
      <c r="G17" s="485" t="s">
        <v>709</v>
      </c>
      <c r="H17" s="485" t="s">
        <v>699</v>
      </c>
      <c r="I17" s="485" t="s">
        <v>700</v>
      </c>
      <c r="J17" s="489" t="s">
        <v>710</v>
      </c>
    </row>
    <row r="18" spans="1:10" x14ac:dyDescent="0.25">
      <c r="A18" s="488">
        <v>17</v>
      </c>
      <c r="B18" s="486">
        <v>5511116</v>
      </c>
      <c r="C18" s="487" t="s">
        <v>711</v>
      </c>
      <c r="D18" s="486">
        <v>46030054</v>
      </c>
      <c r="E18" s="485" t="s">
        <v>712</v>
      </c>
      <c r="F18" s="485" t="s">
        <v>713</v>
      </c>
      <c r="G18" s="485" t="s">
        <v>714</v>
      </c>
      <c r="H18" s="485" t="s">
        <v>699</v>
      </c>
      <c r="I18" s="485" t="s">
        <v>715</v>
      </c>
      <c r="J18" s="489" t="s">
        <v>716</v>
      </c>
    </row>
    <row r="19" spans="1:10" x14ac:dyDescent="0.25">
      <c r="A19" s="488">
        <v>18</v>
      </c>
      <c r="B19" s="486">
        <v>5410034</v>
      </c>
      <c r="C19" s="487" t="s">
        <v>717</v>
      </c>
      <c r="D19" s="486">
        <v>46030170</v>
      </c>
      <c r="E19" s="485" t="s">
        <v>718</v>
      </c>
      <c r="F19" s="485" t="s">
        <v>719</v>
      </c>
      <c r="G19" s="485" t="s">
        <v>720</v>
      </c>
      <c r="H19" s="485" t="s">
        <v>699</v>
      </c>
      <c r="I19" s="485" t="s">
        <v>715</v>
      </c>
      <c r="J19" s="489" t="s">
        <v>721</v>
      </c>
    </row>
    <row r="20" spans="1:10" x14ac:dyDescent="0.25">
      <c r="A20" s="488">
        <v>19</v>
      </c>
      <c r="B20" s="486">
        <v>5603150</v>
      </c>
      <c r="C20" s="487" t="s">
        <v>722</v>
      </c>
      <c r="D20" s="486">
        <v>62010125</v>
      </c>
      <c r="E20" s="485" t="s">
        <v>691</v>
      </c>
      <c r="F20" s="485" t="s">
        <v>723</v>
      </c>
      <c r="G20" s="485" t="s">
        <v>724</v>
      </c>
      <c r="H20" s="485" t="s">
        <v>725</v>
      </c>
      <c r="I20" s="485" t="s">
        <v>726</v>
      </c>
      <c r="J20" s="489" t="s">
        <v>727</v>
      </c>
    </row>
    <row r="21" spans="1:10" x14ac:dyDescent="0.25">
      <c r="A21" s="488">
        <v>20</v>
      </c>
      <c r="B21" s="486">
        <v>5604158</v>
      </c>
      <c r="C21" s="487" t="s">
        <v>728</v>
      </c>
      <c r="D21" s="486">
        <v>62010052</v>
      </c>
      <c r="E21" s="485" t="s">
        <v>729</v>
      </c>
      <c r="F21" s="485" t="s">
        <v>730</v>
      </c>
      <c r="G21" s="485" t="s">
        <v>731</v>
      </c>
      <c r="H21" s="485" t="s">
        <v>725</v>
      </c>
      <c r="I21" s="485" t="s">
        <v>726</v>
      </c>
      <c r="J21" s="489" t="s">
        <v>732</v>
      </c>
    </row>
    <row r="22" spans="1:10" x14ac:dyDescent="0.25">
      <c r="A22" s="488">
        <v>21</v>
      </c>
      <c r="B22" s="486">
        <v>5610215</v>
      </c>
      <c r="C22" s="487" t="s">
        <v>733</v>
      </c>
      <c r="D22" s="486">
        <v>62020198</v>
      </c>
      <c r="E22" s="485" t="s">
        <v>734</v>
      </c>
      <c r="F22" s="485" t="s">
        <v>735</v>
      </c>
      <c r="G22" s="485" t="s">
        <v>736</v>
      </c>
      <c r="H22" s="485" t="s">
        <v>725</v>
      </c>
      <c r="I22" s="485" t="s">
        <v>737</v>
      </c>
      <c r="J22" s="489" t="s">
        <v>738</v>
      </c>
    </row>
    <row r="23" spans="1:10" x14ac:dyDescent="0.25">
      <c r="A23" s="488">
        <v>22</v>
      </c>
      <c r="B23" s="486">
        <v>5603145</v>
      </c>
      <c r="C23" s="487" t="s">
        <v>739</v>
      </c>
      <c r="D23" s="486">
        <v>40010125</v>
      </c>
      <c r="E23" s="485" t="s">
        <v>740</v>
      </c>
      <c r="F23" s="485" t="s">
        <v>741</v>
      </c>
      <c r="G23" s="485" t="s">
        <v>742</v>
      </c>
      <c r="H23" s="485" t="s">
        <v>743</v>
      </c>
      <c r="I23" s="485" t="s">
        <v>744</v>
      </c>
      <c r="J23" s="489" t="s">
        <v>745</v>
      </c>
    </row>
    <row r="24" spans="1:10" x14ac:dyDescent="0.25">
      <c r="A24" s="488">
        <v>23</v>
      </c>
      <c r="B24" s="486">
        <v>5606193</v>
      </c>
      <c r="C24" s="487" t="s">
        <v>746</v>
      </c>
      <c r="D24" s="486">
        <v>40010081</v>
      </c>
      <c r="E24" s="485" t="s">
        <v>747</v>
      </c>
      <c r="F24" s="485" t="s">
        <v>748</v>
      </c>
      <c r="G24" s="485" t="s">
        <v>749</v>
      </c>
      <c r="H24" s="485" t="s">
        <v>743</v>
      </c>
      <c r="I24" s="485" t="s">
        <v>744</v>
      </c>
      <c r="J24" s="489" t="s">
        <v>750</v>
      </c>
    </row>
    <row r="25" spans="1:10" x14ac:dyDescent="0.25">
      <c r="A25" s="488">
        <v>24</v>
      </c>
      <c r="B25" s="486">
        <v>5608212</v>
      </c>
      <c r="C25" s="487" t="s">
        <v>751</v>
      </c>
      <c r="D25" s="486">
        <v>40020170</v>
      </c>
      <c r="E25" s="485" t="s">
        <v>752</v>
      </c>
      <c r="F25" s="485" t="s">
        <v>753</v>
      </c>
      <c r="G25" s="485" t="s">
        <v>754</v>
      </c>
      <c r="H25" s="485" t="s">
        <v>743</v>
      </c>
      <c r="I25" s="485" t="s">
        <v>755</v>
      </c>
      <c r="J25" s="489" t="s">
        <v>756</v>
      </c>
    </row>
    <row r="26" spans="1:10" x14ac:dyDescent="0.25">
      <c r="A26" s="488">
        <v>25</v>
      </c>
      <c r="B26" s="486">
        <v>5708288</v>
      </c>
      <c r="C26" s="487" t="s">
        <v>757</v>
      </c>
      <c r="D26" s="486">
        <v>40040059</v>
      </c>
      <c r="E26" s="485" t="s">
        <v>758</v>
      </c>
      <c r="F26" s="485" t="s">
        <v>759</v>
      </c>
      <c r="G26" s="485" t="s">
        <v>760</v>
      </c>
      <c r="H26" s="485" t="s">
        <v>743</v>
      </c>
      <c r="I26" s="485" t="s">
        <v>761</v>
      </c>
      <c r="J26" s="489" t="s">
        <v>762</v>
      </c>
    </row>
    <row r="27" spans="1:10" x14ac:dyDescent="0.25">
      <c r="A27" s="488">
        <v>26</v>
      </c>
      <c r="B27" s="486">
        <v>5509098</v>
      </c>
      <c r="C27" s="487" t="s">
        <v>763</v>
      </c>
      <c r="D27" s="486">
        <v>40050197</v>
      </c>
      <c r="E27" s="485" t="s">
        <v>764</v>
      </c>
      <c r="F27" s="485" t="s">
        <v>765</v>
      </c>
      <c r="G27" s="485" t="s">
        <v>766</v>
      </c>
      <c r="H27" s="485" t="s">
        <v>743</v>
      </c>
      <c r="I27" s="485" t="s">
        <v>767</v>
      </c>
      <c r="J27" s="489" t="s">
        <v>768</v>
      </c>
    </row>
    <row r="28" spans="1:10" x14ac:dyDescent="0.25">
      <c r="A28" s="488">
        <v>27</v>
      </c>
      <c r="B28" s="486">
        <v>5509096</v>
      </c>
      <c r="C28" s="487" t="s">
        <v>769</v>
      </c>
      <c r="D28" s="486">
        <v>22010075</v>
      </c>
      <c r="E28" s="485" t="s">
        <v>770</v>
      </c>
      <c r="F28" s="485" t="s">
        <v>771</v>
      </c>
      <c r="G28" s="485" t="s">
        <v>772</v>
      </c>
      <c r="H28" s="485" t="s">
        <v>773</v>
      </c>
      <c r="I28" s="485" t="s">
        <v>774</v>
      </c>
      <c r="J28" s="489" t="s">
        <v>775</v>
      </c>
    </row>
    <row r="29" spans="1:10" x14ac:dyDescent="0.25">
      <c r="A29" s="488">
        <v>28</v>
      </c>
      <c r="B29" s="486">
        <v>5510102</v>
      </c>
      <c r="C29" s="487" t="s">
        <v>776</v>
      </c>
      <c r="D29" s="486">
        <v>24020088</v>
      </c>
      <c r="E29" s="485" t="s">
        <v>777</v>
      </c>
      <c r="F29" s="485" t="s">
        <v>778</v>
      </c>
      <c r="G29" s="485" t="s">
        <v>779</v>
      </c>
      <c r="H29" s="485" t="s">
        <v>780</v>
      </c>
      <c r="I29" s="485" t="s">
        <v>781</v>
      </c>
      <c r="J29" s="489" t="s">
        <v>782</v>
      </c>
    </row>
    <row r="30" spans="1:10" x14ac:dyDescent="0.25">
      <c r="A30" s="488">
        <v>29</v>
      </c>
      <c r="B30" s="486">
        <v>5607207</v>
      </c>
      <c r="C30" s="487" t="s">
        <v>783</v>
      </c>
      <c r="D30" s="486">
        <v>24020104</v>
      </c>
      <c r="E30" s="485" t="s">
        <v>784</v>
      </c>
      <c r="F30" s="485" t="s">
        <v>785</v>
      </c>
      <c r="G30" s="485" t="s">
        <v>779</v>
      </c>
      <c r="H30" s="485" t="s">
        <v>780</v>
      </c>
      <c r="I30" s="485" t="s">
        <v>781</v>
      </c>
      <c r="J30" s="489" t="s">
        <v>786</v>
      </c>
    </row>
    <row r="31" spans="1:10" ht="15.75" customHeight="1" x14ac:dyDescent="0.25">
      <c r="A31" s="488">
        <v>30</v>
      </c>
      <c r="B31" s="486">
        <v>5405009</v>
      </c>
      <c r="C31" s="487" t="s">
        <v>787</v>
      </c>
      <c r="D31" s="486">
        <v>20010076</v>
      </c>
      <c r="E31" s="485" t="s">
        <v>788</v>
      </c>
      <c r="F31" s="485" t="s">
        <v>789</v>
      </c>
      <c r="G31" s="485" t="s">
        <v>790</v>
      </c>
      <c r="H31" s="485" t="s">
        <v>791</v>
      </c>
      <c r="I31" s="485" t="s">
        <v>792</v>
      </c>
      <c r="J31" s="489" t="s">
        <v>793</v>
      </c>
    </row>
    <row r="32" spans="1:10" x14ac:dyDescent="0.25">
      <c r="A32" s="488">
        <v>31</v>
      </c>
      <c r="B32" s="486">
        <v>5708289</v>
      </c>
      <c r="C32" s="487" t="s">
        <v>794</v>
      </c>
      <c r="D32" s="486">
        <v>20010046</v>
      </c>
      <c r="E32" s="485" t="s">
        <v>795</v>
      </c>
      <c r="F32" s="485" t="s">
        <v>796</v>
      </c>
      <c r="G32" s="485" t="s">
        <v>790</v>
      </c>
      <c r="H32" s="485" t="s">
        <v>791</v>
      </c>
      <c r="I32" s="485" t="s">
        <v>792</v>
      </c>
      <c r="J32" s="489" t="s">
        <v>797</v>
      </c>
    </row>
    <row r="33" spans="1:10" x14ac:dyDescent="0.25">
      <c r="A33" s="488">
        <v>32</v>
      </c>
      <c r="B33" s="486">
        <v>5604155</v>
      </c>
      <c r="C33" s="487" t="s">
        <v>798</v>
      </c>
      <c r="D33" s="486">
        <v>20010016</v>
      </c>
      <c r="E33" s="485" t="s">
        <v>799</v>
      </c>
      <c r="F33" s="485" t="s">
        <v>800</v>
      </c>
      <c r="G33" s="485" t="s">
        <v>705</v>
      </c>
      <c r="H33" s="485" t="s">
        <v>791</v>
      </c>
      <c r="I33" s="485" t="s">
        <v>792</v>
      </c>
      <c r="J33" s="489" t="s">
        <v>801</v>
      </c>
    </row>
    <row r="34" spans="1:10" x14ac:dyDescent="0.25">
      <c r="A34" s="488">
        <v>33</v>
      </c>
      <c r="B34" s="486">
        <v>5705247</v>
      </c>
      <c r="C34" s="487" t="s">
        <v>802</v>
      </c>
      <c r="D34" s="486">
        <v>20010005</v>
      </c>
      <c r="E34" s="485" t="s">
        <v>803</v>
      </c>
      <c r="F34" s="485" t="s">
        <v>804</v>
      </c>
      <c r="G34" s="485" t="s">
        <v>805</v>
      </c>
      <c r="H34" s="485" t="s">
        <v>791</v>
      </c>
      <c r="I34" s="485" t="s">
        <v>792</v>
      </c>
      <c r="J34" s="489" t="s">
        <v>806</v>
      </c>
    </row>
    <row r="35" spans="1:10" x14ac:dyDescent="0.25">
      <c r="A35" s="488">
        <v>34</v>
      </c>
      <c r="B35" s="486">
        <v>5502044</v>
      </c>
      <c r="C35" s="487" t="s">
        <v>807</v>
      </c>
      <c r="D35" s="486">
        <v>20030009</v>
      </c>
      <c r="E35" s="485" t="s">
        <v>808</v>
      </c>
      <c r="F35" s="485" t="s">
        <v>809</v>
      </c>
      <c r="G35" s="485" t="s">
        <v>810</v>
      </c>
      <c r="H35" s="485" t="s">
        <v>791</v>
      </c>
      <c r="I35" s="485" t="s">
        <v>811</v>
      </c>
      <c r="J35" s="489" t="s">
        <v>812</v>
      </c>
    </row>
    <row r="36" spans="1:10" x14ac:dyDescent="0.25">
      <c r="A36" s="488">
        <v>35</v>
      </c>
      <c r="B36" s="486">
        <v>5706275</v>
      </c>
      <c r="C36" s="487" t="s">
        <v>813</v>
      </c>
      <c r="D36" s="486">
        <v>20030056</v>
      </c>
      <c r="E36" s="485" t="s">
        <v>790</v>
      </c>
      <c r="F36" s="485" t="s">
        <v>814</v>
      </c>
      <c r="G36" s="485" t="s">
        <v>815</v>
      </c>
      <c r="H36" s="485" t="s">
        <v>791</v>
      </c>
      <c r="I36" s="485" t="s">
        <v>811</v>
      </c>
      <c r="J36" s="489" t="s">
        <v>816</v>
      </c>
    </row>
    <row r="37" spans="1:10" x14ac:dyDescent="0.25">
      <c r="A37" s="488">
        <v>36</v>
      </c>
      <c r="B37" s="486">
        <v>5612219</v>
      </c>
      <c r="C37" s="487" t="s">
        <v>817</v>
      </c>
      <c r="D37" s="486">
        <v>36010241</v>
      </c>
      <c r="E37" s="485" t="s">
        <v>818</v>
      </c>
      <c r="F37" s="485" t="s">
        <v>819</v>
      </c>
      <c r="G37" s="485" t="s">
        <v>820</v>
      </c>
      <c r="H37" s="485" t="s">
        <v>821</v>
      </c>
      <c r="I37" s="485" t="s">
        <v>822</v>
      </c>
      <c r="J37" s="489" t="s">
        <v>823</v>
      </c>
    </row>
    <row r="38" spans="1:10" x14ac:dyDescent="0.25">
      <c r="A38" s="488">
        <v>37</v>
      </c>
      <c r="B38" s="486">
        <v>5802319</v>
      </c>
      <c r="C38" s="487" t="s">
        <v>824</v>
      </c>
      <c r="D38" s="486">
        <v>36010234</v>
      </c>
      <c r="E38" s="485" t="s">
        <v>825</v>
      </c>
      <c r="F38" s="485" t="s">
        <v>820</v>
      </c>
      <c r="G38" s="485" t="s">
        <v>820</v>
      </c>
      <c r="H38" s="485" t="s">
        <v>821</v>
      </c>
      <c r="I38" s="485" t="s">
        <v>822</v>
      </c>
      <c r="J38" s="489" t="s">
        <v>826</v>
      </c>
    </row>
    <row r="39" spans="1:10" x14ac:dyDescent="0.25">
      <c r="A39" s="488">
        <v>38</v>
      </c>
      <c r="B39" s="486">
        <v>5503054</v>
      </c>
      <c r="C39" s="487" t="s">
        <v>827</v>
      </c>
      <c r="D39" s="486">
        <v>36020045</v>
      </c>
      <c r="E39" s="485" t="s">
        <v>828</v>
      </c>
      <c r="F39" s="485" t="s">
        <v>829</v>
      </c>
      <c r="G39" s="485" t="s">
        <v>830</v>
      </c>
      <c r="H39" s="485" t="s">
        <v>821</v>
      </c>
      <c r="I39" s="485" t="s">
        <v>831</v>
      </c>
      <c r="J39" s="489" t="s">
        <v>832</v>
      </c>
    </row>
    <row r="40" spans="1:10" x14ac:dyDescent="0.25">
      <c r="A40" s="488">
        <v>39</v>
      </c>
      <c r="B40" s="486">
        <v>5503055</v>
      </c>
      <c r="C40" s="487" t="s">
        <v>833</v>
      </c>
      <c r="D40" s="486">
        <v>36020047</v>
      </c>
      <c r="E40" s="485" t="s">
        <v>834</v>
      </c>
      <c r="F40" s="485" t="s">
        <v>835</v>
      </c>
      <c r="G40" s="485" t="s">
        <v>830</v>
      </c>
      <c r="H40" s="485" t="s">
        <v>821</v>
      </c>
      <c r="I40" s="485" t="s">
        <v>831</v>
      </c>
      <c r="J40" s="489" t="s">
        <v>836</v>
      </c>
    </row>
    <row r="41" spans="1:10" x14ac:dyDescent="0.25">
      <c r="A41" s="488">
        <v>40</v>
      </c>
      <c r="B41" s="486">
        <v>5603137</v>
      </c>
      <c r="C41" s="487" t="s">
        <v>837</v>
      </c>
      <c r="D41" s="486">
        <v>36020022</v>
      </c>
      <c r="E41" s="485" t="s">
        <v>838</v>
      </c>
      <c r="F41" s="485" t="s">
        <v>839</v>
      </c>
      <c r="G41" s="485" t="s">
        <v>830</v>
      </c>
      <c r="H41" s="485" t="s">
        <v>821</v>
      </c>
      <c r="I41" s="485" t="s">
        <v>831</v>
      </c>
      <c r="J41" s="489" t="s">
        <v>840</v>
      </c>
    </row>
    <row r="42" spans="1:10" x14ac:dyDescent="0.25">
      <c r="A42" s="488">
        <v>41</v>
      </c>
      <c r="B42" s="486">
        <v>5601127</v>
      </c>
      <c r="C42" s="487" t="s">
        <v>841</v>
      </c>
      <c r="D42" s="486">
        <v>36020147</v>
      </c>
      <c r="E42" s="485" t="s">
        <v>842</v>
      </c>
      <c r="F42" s="485" t="s">
        <v>843</v>
      </c>
      <c r="G42" s="485" t="s">
        <v>844</v>
      </c>
      <c r="H42" s="485" t="s">
        <v>821</v>
      </c>
      <c r="I42" s="485" t="s">
        <v>831</v>
      </c>
      <c r="J42" s="489" t="s">
        <v>845</v>
      </c>
    </row>
    <row r="43" spans="1:10" x14ac:dyDescent="0.25">
      <c r="A43" s="488">
        <v>42</v>
      </c>
      <c r="B43" s="486">
        <v>5703232</v>
      </c>
      <c r="C43" s="487" t="s">
        <v>846</v>
      </c>
      <c r="D43" s="486">
        <v>36020072</v>
      </c>
      <c r="E43" s="485" t="s">
        <v>847</v>
      </c>
      <c r="F43" s="485" t="s">
        <v>848</v>
      </c>
      <c r="G43" s="485" t="s">
        <v>844</v>
      </c>
      <c r="H43" s="485" t="s">
        <v>821</v>
      </c>
      <c r="I43" s="485" t="s">
        <v>831</v>
      </c>
      <c r="J43" s="489" t="s">
        <v>849</v>
      </c>
    </row>
    <row r="44" spans="1:10" x14ac:dyDescent="0.25">
      <c r="A44" s="488">
        <v>43</v>
      </c>
      <c r="B44" s="486">
        <v>5506078</v>
      </c>
      <c r="C44" s="487" t="s">
        <v>850</v>
      </c>
      <c r="D44" s="486">
        <v>86020046</v>
      </c>
      <c r="E44" s="485" t="s">
        <v>851</v>
      </c>
      <c r="F44" s="485" t="s">
        <v>852</v>
      </c>
      <c r="G44" s="485" t="s">
        <v>853</v>
      </c>
      <c r="H44" s="485" t="s">
        <v>854</v>
      </c>
      <c r="I44" s="485" t="s">
        <v>855</v>
      </c>
      <c r="J44" s="489" t="s">
        <v>856</v>
      </c>
    </row>
    <row r="45" spans="1:10" x14ac:dyDescent="0.25">
      <c r="A45" s="488">
        <v>44</v>
      </c>
      <c r="B45" s="486">
        <v>5604161</v>
      </c>
      <c r="C45" s="487" t="s">
        <v>857</v>
      </c>
      <c r="D45" s="486">
        <v>86020081</v>
      </c>
      <c r="E45" s="485" t="s">
        <v>858</v>
      </c>
      <c r="F45" s="485" t="s">
        <v>859</v>
      </c>
      <c r="G45" s="485" t="s">
        <v>860</v>
      </c>
      <c r="H45" s="485" t="s">
        <v>854</v>
      </c>
      <c r="I45" s="485" t="s">
        <v>855</v>
      </c>
      <c r="J45" s="489" t="s">
        <v>861</v>
      </c>
    </row>
    <row r="46" spans="1:10" x14ac:dyDescent="0.25">
      <c r="A46" s="488">
        <v>45</v>
      </c>
      <c r="B46" s="486">
        <v>5702227</v>
      </c>
      <c r="C46" s="487" t="s">
        <v>862</v>
      </c>
      <c r="D46" s="486">
        <v>57020152</v>
      </c>
      <c r="E46" s="485" t="s">
        <v>863</v>
      </c>
      <c r="F46" s="485" t="s">
        <v>864</v>
      </c>
      <c r="G46" s="485" t="s">
        <v>865</v>
      </c>
      <c r="H46" s="485" t="s">
        <v>866</v>
      </c>
      <c r="I46" s="485" t="s">
        <v>867</v>
      </c>
      <c r="J46" s="489" t="s">
        <v>868</v>
      </c>
    </row>
    <row r="47" spans="1:10" x14ac:dyDescent="0.25">
      <c r="A47" s="488">
        <v>46</v>
      </c>
      <c r="B47" s="486">
        <v>5605177</v>
      </c>
      <c r="C47" s="487" t="s">
        <v>869</v>
      </c>
      <c r="D47" s="486">
        <v>57020183</v>
      </c>
      <c r="E47" s="485" t="s">
        <v>870</v>
      </c>
      <c r="F47" s="485" t="s">
        <v>871</v>
      </c>
      <c r="G47" s="485" t="s">
        <v>872</v>
      </c>
      <c r="H47" s="485" t="s">
        <v>866</v>
      </c>
      <c r="I47" s="485" t="s">
        <v>867</v>
      </c>
      <c r="J47" s="489" t="s">
        <v>873</v>
      </c>
    </row>
    <row r="48" spans="1:10" x14ac:dyDescent="0.25">
      <c r="A48" s="488">
        <v>47</v>
      </c>
      <c r="B48" s="486">
        <v>5511119</v>
      </c>
      <c r="C48" s="487" t="s">
        <v>874</v>
      </c>
      <c r="D48" s="486">
        <v>57030022</v>
      </c>
      <c r="E48" s="485" t="s">
        <v>875</v>
      </c>
      <c r="F48" s="485" t="s">
        <v>876</v>
      </c>
      <c r="G48" s="485" t="s">
        <v>877</v>
      </c>
      <c r="H48" s="485" t="s">
        <v>866</v>
      </c>
      <c r="I48" s="485" t="s">
        <v>878</v>
      </c>
      <c r="J48" s="489" t="s">
        <v>879</v>
      </c>
    </row>
    <row r="49" spans="1:10" x14ac:dyDescent="0.25">
      <c r="A49" s="488">
        <v>48</v>
      </c>
      <c r="B49" s="486">
        <v>5605170</v>
      </c>
      <c r="C49" s="487" t="s">
        <v>880</v>
      </c>
      <c r="D49" s="486">
        <v>57030024</v>
      </c>
      <c r="E49" s="485" t="s">
        <v>881</v>
      </c>
      <c r="F49" s="485" t="s">
        <v>882</v>
      </c>
      <c r="G49" s="485" t="s">
        <v>877</v>
      </c>
      <c r="H49" s="485" t="s">
        <v>866</v>
      </c>
      <c r="I49" s="485" t="s">
        <v>878</v>
      </c>
      <c r="J49" s="489" t="s">
        <v>883</v>
      </c>
    </row>
    <row r="50" spans="1:10" x14ac:dyDescent="0.25">
      <c r="A50" s="488">
        <v>49</v>
      </c>
      <c r="B50" s="486">
        <v>5705256</v>
      </c>
      <c r="C50" s="487" t="s">
        <v>884</v>
      </c>
      <c r="D50" s="486">
        <v>57030030</v>
      </c>
      <c r="E50" s="485" t="s">
        <v>885</v>
      </c>
      <c r="F50" s="485" t="s">
        <v>882</v>
      </c>
      <c r="G50" s="485" t="s">
        <v>877</v>
      </c>
      <c r="H50" s="485" t="s">
        <v>866</v>
      </c>
      <c r="I50" s="485" t="s">
        <v>878</v>
      </c>
      <c r="J50" s="489" t="s">
        <v>886</v>
      </c>
    </row>
    <row r="51" spans="1:10" x14ac:dyDescent="0.25">
      <c r="A51" s="488">
        <v>50</v>
      </c>
      <c r="B51" s="486">
        <v>5407020</v>
      </c>
      <c r="C51" s="487" t="s">
        <v>887</v>
      </c>
      <c r="D51" s="486">
        <v>57040035</v>
      </c>
      <c r="E51" s="485" t="s">
        <v>888</v>
      </c>
      <c r="F51" s="485" t="s">
        <v>889</v>
      </c>
      <c r="G51" s="485" t="s">
        <v>890</v>
      </c>
      <c r="H51" s="485" t="s">
        <v>866</v>
      </c>
      <c r="I51" s="485" t="s">
        <v>891</v>
      </c>
      <c r="J51" s="489" t="s">
        <v>892</v>
      </c>
    </row>
    <row r="52" spans="1:10" x14ac:dyDescent="0.25">
      <c r="A52" s="488">
        <v>51</v>
      </c>
      <c r="B52" s="486">
        <v>5703228</v>
      </c>
      <c r="C52" s="487" t="s">
        <v>893</v>
      </c>
      <c r="D52" s="486">
        <v>57040009</v>
      </c>
      <c r="E52" s="485" t="s">
        <v>894</v>
      </c>
      <c r="F52" s="485" t="s">
        <v>895</v>
      </c>
      <c r="G52" s="485" t="s">
        <v>890</v>
      </c>
      <c r="H52" s="485" t="s">
        <v>866</v>
      </c>
      <c r="I52" s="485" t="s">
        <v>891</v>
      </c>
      <c r="J52" s="489" t="s">
        <v>896</v>
      </c>
    </row>
    <row r="53" spans="1:10" x14ac:dyDescent="0.25">
      <c r="A53" s="488">
        <v>52</v>
      </c>
      <c r="B53" s="486">
        <v>5708291</v>
      </c>
      <c r="C53" s="487" t="s">
        <v>897</v>
      </c>
      <c r="D53" s="486">
        <v>57040065</v>
      </c>
      <c r="E53" s="485" t="s">
        <v>898</v>
      </c>
      <c r="F53" s="485" t="s">
        <v>899</v>
      </c>
      <c r="G53" s="485" t="s">
        <v>900</v>
      </c>
      <c r="H53" s="485" t="s">
        <v>866</v>
      </c>
      <c r="I53" s="485" t="s">
        <v>891</v>
      </c>
      <c r="J53" s="489" t="s">
        <v>901</v>
      </c>
    </row>
    <row r="54" spans="1:10" x14ac:dyDescent="0.25">
      <c r="A54" s="488">
        <v>53</v>
      </c>
      <c r="B54" s="486">
        <v>5410032</v>
      </c>
      <c r="C54" s="487" t="s">
        <v>902</v>
      </c>
      <c r="D54" s="486">
        <v>57040120</v>
      </c>
      <c r="E54" s="485" t="s">
        <v>903</v>
      </c>
      <c r="F54" s="485" t="s">
        <v>904</v>
      </c>
      <c r="G54" s="485" t="s">
        <v>905</v>
      </c>
      <c r="H54" s="485" t="s">
        <v>866</v>
      </c>
      <c r="I54" s="485" t="s">
        <v>891</v>
      </c>
      <c r="J54" s="489" t="s">
        <v>906</v>
      </c>
    </row>
    <row r="55" spans="1:10" x14ac:dyDescent="0.25">
      <c r="A55" s="488">
        <v>54</v>
      </c>
      <c r="B55" s="486">
        <v>5710298</v>
      </c>
      <c r="C55" s="487" t="s">
        <v>907</v>
      </c>
      <c r="D55" s="486">
        <v>50010026</v>
      </c>
      <c r="E55" s="485" t="s">
        <v>908</v>
      </c>
      <c r="F55" s="485" t="s">
        <v>909</v>
      </c>
      <c r="G55" s="485" t="s">
        <v>910</v>
      </c>
      <c r="H55" s="485" t="s">
        <v>911</v>
      </c>
      <c r="I55" s="485" t="s">
        <v>912</v>
      </c>
      <c r="J55" s="489" t="s">
        <v>913</v>
      </c>
    </row>
    <row r="56" spans="1:10" x14ac:dyDescent="0.25">
      <c r="A56" s="488">
        <v>55</v>
      </c>
      <c r="B56" s="486">
        <v>5505074</v>
      </c>
      <c r="C56" s="487" t="s">
        <v>914</v>
      </c>
      <c r="D56" s="486">
        <v>50020151</v>
      </c>
      <c r="E56" s="485" t="s">
        <v>915</v>
      </c>
      <c r="F56" s="485" t="s">
        <v>916</v>
      </c>
      <c r="G56" s="485" t="s">
        <v>917</v>
      </c>
      <c r="H56" s="485" t="s">
        <v>911</v>
      </c>
      <c r="I56" s="485" t="s">
        <v>918</v>
      </c>
      <c r="J56" s="489" t="s">
        <v>919</v>
      </c>
    </row>
    <row r="57" spans="1:10" x14ac:dyDescent="0.25">
      <c r="A57" s="488">
        <v>56</v>
      </c>
      <c r="B57" s="486">
        <v>5506076</v>
      </c>
      <c r="C57" s="487" t="s">
        <v>920</v>
      </c>
      <c r="D57" s="486">
        <v>50030031</v>
      </c>
      <c r="E57" s="485" t="s">
        <v>921</v>
      </c>
      <c r="F57" s="485" t="s">
        <v>922</v>
      </c>
      <c r="G57" s="485" t="s">
        <v>923</v>
      </c>
      <c r="H57" s="485" t="s">
        <v>911</v>
      </c>
      <c r="I57" s="485" t="s">
        <v>924</v>
      </c>
      <c r="J57" s="489" t="s">
        <v>925</v>
      </c>
    </row>
    <row r="58" spans="1:10" x14ac:dyDescent="0.25">
      <c r="A58" s="488">
        <v>58</v>
      </c>
      <c r="B58" s="486">
        <v>5510099</v>
      </c>
      <c r="C58" s="487" t="s">
        <v>926</v>
      </c>
      <c r="D58" s="486">
        <v>50030071</v>
      </c>
      <c r="E58" s="485" t="s">
        <v>927</v>
      </c>
      <c r="F58" s="485" t="s">
        <v>928</v>
      </c>
      <c r="G58" s="485" t="s">
        <v>929</v>
      </c>
      <c r="H58" s="485" t="s">
        <v>911</v>
      </c>
      <c r="I58" s="485" t="s">
        <v>924</v>
      </c>
      <c r="J58" s="489" t="s">
        <v>930</v>
      </c>
    </row>
    <row r="59" spans="1:10" x14ac:dyDescent="0.25">
      <c r="A59" s="488">
        <v>57</v>
      </c>
      <c r="B59" s="486">
        <v>5502047</v>
      </c>
      <c r="C59" s="487" t="s">
        <v>931</v>
      </c>
      <c r="D59" s="486">
        <v>50030117</v>
      </c>
      <c r="E59" s="485" t="s">
        <v>932</v>
      </c>
      <c r="F59" s="485" t="s">
        <v>933</v>
      </c>
      <c r="G59" s="485" t="s">
        <v>934</v>
      </c>
      <c r="H59" s="485" t="s">
        <v>911</v>
      </c>
      <c r="I59" s="485" t="s">
        <v>924</v>
      </c>
      <c r="J59" s="489" t="s">
        <v>935</v>
      </c>
    </row>
    <row r="60" spans="1:10" x14ac:dyDescent="0.25">
      <c r="A60" s="488">
        <v>59</v>
      </c>
      <c r="B60" s="486">
        <v>5706277</v>
      </c>
      <c r="C60" s="487" t="s">
        <v>936</v>
      </c>
      <c r="D60" s="486">
        <v>50040041</v>
      </c>
      <c r="E60" s="485" t="s">
        <v>937</v>
      </c>
      <c r="F60" s="485" t="s">
        <v>938</v>
      </c>
      <c r="G60" s="485" t="s">
        <v>939</v>
      </c>
      <c r="H60" s="485" t="s">
        <v>911</v>
      </c>
      <c r="I60" s="485" t="s">
        <v>940</v>
      </c>
      <c r="J60" s="489" t="s">
        <v>941</v>
      </c>
    </row>
    <row r="61" spans="1:10" x14ac:dyDescent="0.25">
      <c r="A61" s="488">
        <v>60</v>
      </c>
      <c r="B61" s="486">
        <v>5708290</v>
      </c>
      <c r="C61" s="487" t="s">
        <v>942</v>
      </c>
      <c r="D61" s="486">
        <v>50040058</v>
      </c>
      <c r="E61" s="485" t="s">
        <v>943</v>
      </c>
      <c r="F61" s="485" t="s">
        <v>944</v>
      </c>
      <c r="G61" s="485" t="s">
        <v>944</v>
      </c>
      <c r="H61" s="485" t="s">
        <v>911</v>
      </c>
      <c r="I61" s="485" t="s">
        <v>940</v>
      </c>
      <c r="J61" s="489" t="s">
        <v>945</v>
      </c>
    </row>
    <row r="62" spans="1:10" x14ac:dyDescent="0.25">
      <c r="A62" s="488">
        <v>61</v>
      </c>
      <c r="B62" s="486">
        <v>5710299</v>
      </c>
      <c r="C62" s="487" t="s">
        <v>946</v>
      </c>
      <c r="D62" s="486">
        <v>50040089</v>
      </c>
      <c r="E62" s="485" t="s">
        <v>947</v>
      </c>
      <c r="F62" s="485" t="s">
        <v>948</v>
      </c>
      <c r="G62" s="485" t="s">
        <v>944</v>
      </c>
      <c r="H62" s="485" t="s">
        <v>911</v>
      </c>
      <c r="I62" s="485" t="s">
        <v>940</v>
      </c>
      <c r="J62" s="489" t="s">
        <v>949</v>
      </c>
    </row>
    <row r="63" spans="1:10" x14ac:dyDescent="0.25">
      <c r="A63" s="488">
        <v>63</v>
      </c>
      <c r="B63" s="486">
        <v>5607203</v>
      </c>
      <c r="C63" s="487" t="s">
        <v>950</v>
      </c>
      <c r="D63" s="486">
        <v>50050188</v>
      </c>
      <c r="E63" s="485" t="s">
        <v>951</v>
      </c>
      <c r="F63" s="485" t="s">
        <v>952</v>
      </c>
      <c r="G63" s="485" t="s">
        <v>953</v>
      </c>
      <c r="H63" s="485" t="s">
        <v>911</v>
      </c>
      <c r="I63" s="485" t="s">
        <v>954</v>
      </c>
      <c r="J63" s="489" t="s">
        <v>955</v>
      </c>
    </row>
    <row r="64" spans="1:10" x14ac:dyDescent="0.25">
      <c r="A64" s="488">
        <v>62</v>
      </c>
      <c r="B64" s="486">
        <v>5409028</v>
      </c>
      <c r="C64" s="487" t="s">
        <v>956</v>
      </c>
      <c r="D64" s="486">
        <v>50050227</v>
      </c>
      <c r="E64" s="485" t="s">
        <v>957</v>
      </c>
      <c r="F64" s="485" t="s">
        <v>958</v>
      </c>
      <c r="G64" s="485" t="s">
        <v>958</v>
      </c>
      <c r="H64" s="485" t="s">
        <v>911</v>
      </c>
      <c r="I64" s="485" t="s">
        <v>954</v>
      </c>
      <c r="J64" s="489" t="s">
        <v>959</v>
      </c>
    </row>
    <row r="65" spans="1:10" x14ac:dyDescent="0.25">
      <c r="A65" s="488">
        <v>64</v>
      </c>
      <c r="B65" s="486">
        <v>5607198</v>
      </c>
      <c r="C65" s="487" t="s">
        <v>960</v>
      </c>
      <c r="D65" s="486">
        <v>50050221</v>
      </c>
      <c r="E65" s="485" t="s">
        <v>961</v>
      </c>
      <c r="F65" s="485" t="s">
        <v>958</v>
      </c>
      <c r="G65" s="485" t="s">
        <v>958</v>
      </c>
      <c r="H65" s="485" t="s">
        <v>911</v>
      </c>
      <c r="I65" s="485" t="s">
        <v>954</v>
      </c>
      <c r="J65" s="489" t="s">
        <v>962</v>
      </c>
    </row>
    <row r="66" spans="1:10" x14ac:dyDescent="0.25">
      <c r="A66" s="488">
        <v>65</v>
      </c>
      <c r="B66" s="486">
        <v>5509097</v>
      </c>
      <c r="C66" s="487" t="s">
        <v>963</v>
      </c>
      <c r="D66" s="486">
        <v>50050112</v>
      </c>
      <c r="E66" s="485" t="s">
        <v>964</v>
      </c>
      <c r="F66" s="485" t="s">
        <v>965</v>
      </c>
      <c r="G66" s="485" t="s">
        <v>966</v>
      </c>
      <c r="H66" s="485" t="s">
        <v>911</v>
      </c>
      <c r="I66" s="485" t="s">
        <v>967</v>
      </c>
      <c r="J66" s="489" t="s">
        <v>968</v>
      </c>
    </row>
    <row r="67" spans="1:10" x14ac:dyDescent="0.25">
      <c r="A67" s="488">
        <v>66</v>
      </c>
      <c r="B67" s="486">
        <v>5608211</v>
      </c>
      <c r="C67" s="487" t="s">
        <v>969</v>
      </c>
      <c r="D67" s="486">
        <v>50050116</v>
      </c>
      <c r="E67" s="485" t="s">
        <v>970</v>
      </c>
      <c r="F67" s="485" t="s">
        <v>965</v>
      </c>
      <c r="G67" s="485" t="s">
        <v>966</v>
      </c>
      <c r="H67" s="485" t="s">
        <v>911</v>
      </c>
      <c r="I67" s="485" t="s">
        <v>967</v>
      </c>
      <c r="J67" s="489" t="s">
        <v>971</v>
      </c>
    </row>
    <row r="68" spans="1:10" x14ac:dyDescent="0.25">
      <c r="A68" s="488">
        <v>67</v>
      </c>
      <c r="B68" s="486">
        <v>5711310</v>
      </c>
      <c r="C68" s="487" t="s">
        <v>972</v>
      </c>
      <c r="D68" s="486">
        <v>50050052</v>
      </c>
      <c r="E68" s="485" t="s">
        <v>973</v>
      </c>
      <c r="F68" s="485" t="s">
        <v>974</v>
      </c>
      <c r="G68" s="485" t="s">
        <v>966</v>
      </c>
      <c r="H68" s="485" t="s">
        <v>911</v>
      </c>
      <c r="I68" s="485" t="s">
        <v>967</v>
      </c>
      <c r="J68" s="489" t="s">
        <v>975</v>
      </c>
    </row>
    <row r="69" spans="1:10" x14ac:dyDescent="0.25">
      <c r="A69" s="488">
        <v>68</v>
      </c>
      <c r="B69" s="486">
        <v>5503053</v>
      </c>
      <c r="C69" s="500" t="s">
        <v>2174</v>
      </c>
      <c r="E69" s="485" t="s">
        <v>976</v>
      </c>
      <c r="F69" s="485" t="s">
        <v>977</v>
      </c>
      <c r="G69" s="485" t="s">
        <v>978</v>
      </c>
      <c r="H69" s="485" t="s">
        <v>911</v>
      </c>
    </row>
    <row r="70" spans="1:10" x14ac:dyDescent="0.25">
      <c r="A70" s="488">
        <v>70</v>
      </c>
      <c r="B70" s="486">
        <v>5703239</v>
      </c>
      <c r="C70" s="487" t="s">
        <v>979</v>
      </c>
      <c r="D70" s="486">
        <v>92010148</v>
      </c>
      <c r="E70" s="485" t="s">
        <v>980</v>
      </c>
      <c r="F70" s="485" t="s">
        <v>981</v>
      </c>
      <c r="G70" s="485" t="s">
        <v>982</v>
      </c>
      <c r="H70" s="485" t="s">
        <v>983</v>
      </c>
      <c r="I70" s="485" t="s">
        <v>984</v>
      </c>
      <c r="J70" s="489" t="s">
        <v>985</v>
      </c>
    </row>
    <row r="71" spans="1:10" x14ac:dyDescent="0.25">
      <c r="A71" s="488">
        <v>69</v>
      </c>
      <c r="B71" s="486">
        <v>5405003</v>
      </c>
      <c r="C71" s="487" t="s">
        <v>986</v>
      </c>
      <c r="D71" s="486">
        <v>92010100</v>
      </c>
      <c r="E71" s="485" t="s">
        <v>987</v>
      </c>
      <c r="F71" s="485" t="s">
        <v>904</v>
      </c>
      <c r="G71" s="485" t="s">
        <v>988</v>
      </c>
      <c r="H71" s="485" t="s">
        <v>983</v>
      </c>
      <c r="I71" s="485" t="s">
        <v>984</v>
      </c>
      <c r="J71" s="489" t="s">
        <v>989</v>
      </c>
    </row>
    <row r="72" spans="1:10" x14ac:dyDescent="0.25">
      <c r="A72" s="488">
        <v>71</v>
      </c>
      <c r="B72" s="486">
        <v>5605168</v>
      </c>
      <c r="C72" s="487" t="s">
        <v>990</v>
      </c>
      <c r="D72" s="486">
        <v>92010067</v>
      </c>
      <c r="E72" s="485" t="s">
        <v>991</v>
      </c>
      <c r="F72" s="485" t="s">
        <v>992</v>
      </c>
      <c r="G72" s="485" t="s">
        <v>993</v>
      </c>
      <c r="H72" s="485" t="s">
        <v>983</v>
      </c>
      <c r="I72" s="485" t="s">
        <v>984</v>
      </c>
      <c r="J72" s="489" t="s">
        <v>994</v>
      </c>
    </row>
    <row r="73" spans="1:10" x14ac:dyDescent="0.25">
      <c r="A73" s="488">
        <v>72</v>
      </c>
      <c r="B73" s="486">
        <v>5607202</v>
      </c>
      <c r="C73" s="487" t="s">
        <v>995</v>
      </c>
      <c r="D73" s="486">
        <v>92010088</v>
      </c>
      <c r="E73" s="485" t="s">
        <v>996</v>
      </c>
      <c r="F73" s="485" t="s">
        <v>993</v>
      </c>
      <c r="G73" s="485" t="s">
        <v>993</v>
      </c>
      <c r="H73" s="485" t="s">
        <v>983</v>
      </c>
      <c r="I73" s="485" t="s">
        <v>984</v>
      </c>
      <c r="J73" s="489" t="s">
        <v>997</v>
      </c>
    </row>
    <row r="74" spans="1:10" x14ac:dyDescent="0.25">
      <c r="A74" s="488">
        <v>75</v>
      </c>
      <c r="B74" s="486">
        <v>5509095</v>
      </c>
      <c r="C74" s="487" t="s">
        <v>998</v>
      </c>
      <c r="D74" s="486">
        <v>63020036</v>
      </c>
      <c r="E74" s="485" t="s">
        <v>999</v>
      </c>
      <c r="F74" s="485" t="s">
        <v>1000</v>
      </c>
      <c r="G74" s="485" t="s">
        <v>1001</v>
      </c>
      <c r="H74" s="485" t="s">
        <v>1002</v>
      </c>
      <c r="I74" s="485" t="s">
        <v>1003</v>
      </c>
      <c r="J74" s="489" t="s">
        <v>1004</v>
      </c>
    </row>
    <row r="75" spans="1:10" x14ac:dyDescent="0.25">
      <c r="A75" s="488">
        <v>73</v>
      </c>
      <c r="B75" s="486">
        <v>5405011</v>
      </c>
      <c r="C75" s="487" t="s">
        <v>1005</v>
      </c>
      <c r="D75" s="486">
        <v>63020086</v>
      </c>
      <c r="E75" s="485" t="s">
        <v>1006</v>
      </c>
      <c r="F75" s="485" t="s">
        <v>1007</v>
      </c>
      <c r="G75" s="485" t="s">
        <v>1008</v>
      </c>
      <c r="H75" s="485" t="s">
        <v>1002</v>
      </c>
      <c r="I75" s="485" t="s">
        <v>1003</v>
      </c>
      <c r="J75" s="489" t="s">
        <v>1009</v>
      </c>
    </row>
    <row r="76" spans="1:10" x14ac:dyDescent="0.25">
      <c r="A76" s="488">
        <v>74</v>
      </c>
      <c r="B76" s="486">
        <v>5406016</v>
      </c>
      <c r="C76" s="487" t="s">
        <v>1010</v>
      </c>
      <c r="D76" s="486">
        <v>63020084</v>
      </c>
      <c r="E76" s="485" t="s">
        <v>1011</v>
      </c>
      <c r="F76" s="485" t="s">
        <v>1011</v>
      </c>
      <c r="G76" s="485" t="s">
        <v>1011</v>
      </c>
      <c r="H76" s="485" t="s">
        <v>1002</v>
      </c>
      <c r="I76" s="485" t="s">
        <v>1003</v>
      </c>
      <c r="J76" s="489" t="s">
        <v>1012</v>
      </c>
    </row>
    <row r="77" spans="1:10" x14ac:dyDescent="0.25">
      <c r="A77" s="488">
        <v>76</v>
      </c>
      <c r="B77" s="486">
        <v>5504059</v>
      </c>
      <c r="C77" s="500" t="s">
        <v>2175</v>
      </c>
      <c r="E77" s="485" t="s">
        <v>1013</v>
      </c>
      <c r="G77" s="485" t="s">
        <v>705</v>
      </c>
      <c r="H77" s="485" t="s">
        <v>1014</v>
      </c>
      <c r="I77" s="485" t="s">
        <v>1015</v>
      </c>
    </row>
    <row r="78" spans="1:10" x14ac:dyDescent="0.25">
      <c r="A78" s="488">
        <v>77</v>
      </c>
      <c r="B78" s="486">
        <v>5411037</v>
      </c>
      <c r="C78" s="487" t="s">
        <v>1016</v>
      </c>
      <c r="D78" s="486">
        <v>30020007</v>
      </c>
      <c r="E78" s="485" t="s">
        <v>1017</v>
      </c>
      <c r="F78" s="485" t="s">
        <v>1018</v>
      </c>
      <c r="G78" s="485" t="s">
        <v>1018</v>
      </c>
      <c r="H78" s="485" t="s">
        <v>625</v>
      </c>
      <c r="I78" s="485" t="s">
        <v>1019</v>
      </c>
      <c r="J78" s="489" t="s">
        <v>1020</v>
      </c>
    </row>
    <row r="79" spans="1:10" x14ac:dyDescent="0.25">
      <c r="A79" s="488">
        <v>79</v>
      </c>
      <c r="B79" s="486">
        <v>5508094</v>
      </c>
      <c r="C79" s="487" t="s">
        <v>1021</v>
      </c>
      <c r="D79" s="486">
        <v>30020047</v>
      </c>
      <c r="E79" s="485" t="s">
        <v>1022</v>
      </c>
      <c r="F79" s="485" t="s">
        <v>1023</v>
      </c>
      <c r="G79" s="485" t="s">
        <v>1018</v>
      </c>
      <c r="H79" s="485" t="s">
        <v>625</v>
      </c>
      <c r="I79" s="485" t="s">
        <v>1019</v>
      </c>
      <c r="J79" s="489" t="s">
        <v>1024</v>
      </c>
    </row>
    <row r="80" spans="1:10" x14ac:dyDescent="0.25">
      <c r="A80" s="488">
        <v>80</v>
      </c>
      <c r="B80" s="486">
        <v>5604156</v>
      </c>
      <c r="C80" s="487" t="s">
        <v>1025</v>
      </c>
      <c r="D80" s="486">
        <v>30020072</v>
      </c>
      <c r="E80" s="485" t="s">
        <v>1026</v>
      </c>
      <c r="F80" s="485" t="s">
        <v>1027</v>
      </c>
      <c r="G80" s="485" t="s">
        <v>1028</v>
      </c>
      <c r="H80" s="485" t="s">
        <v>625</v>
      </c>
      <c r="I80" s="485" t="s">
        <v>1019</v>
      </c>
      <c r="J80" s="489" t="s">
        <v>1029</v>
      </c>
    </row>
    <row r="81" spans="1:10" x14ac:dyDescent="0.25">
      <c r="A81" s="488">
        <v>81</v>
      </c>
      <c r="B81" s="486">
        <v>5705270</v>
      </c>
      <c r="C81" s="487" t="s">
        <v>1030</v>
      </c>
      <c r="D81" s="486">
        <v>30020151</v>
      </c>
      <c r="E81" s="485" t="s">
        <v>1031</v>
      </c>
      <c r="F81" s="485" t="s">
        <v>1032</v>
      </c>
      <c r="G81" s="485" t="s">
        <v>1033</v>
      </c>
      <c r="H81" s="485" t="s">
        <v>625</v>
      </c>
      <c r="I81" s="485" t="s">
        <v>1019</v>
      </c>
      <c r="J81" s="489" t="s">
        <v>1034</v>
      </c>
    </row>
    <row r="82" spans="1:10" x14ac:dyDescent="0.25">
      <c r="A82" s="488">
        <v>78</v>
      </c>
      <c r="B82" s="486">
        <v>5503048</v>
      </c>
      <c r="C82" s="487" t="s">
        <v>1035</v>
      </c>
      <c r="D82" s="486">
        <v>30020126</v>
      </c>
      <c r="E82" s="485" t="s">
        <v>1036</v>
      </c>
      <c r="G82" s="485" t="s">
        <v>1037</v>
      </c>
      <c r="H82" s="485" t="s">
        <v>625</v>
      </c>
      <c r="I82" s="485" t="s">
        <v>1019</v>
      </c>
      <c r="J82" s="489" t="s">
        <v>1038</v>
      </c>
    </row>
    <row r="83" spans="1:10" x14ac:dyDescent="0.25">
      <c r="A83" s="488">
        <v>82</v>
      </c>
      <c r="B83" s="486">
        <v>5506085</v>
      </c>
      <c r="C83" s="487" t="s">
        <v>1039</v>
      </c>
      <c r="D83" s="486">
        <v>30020125</v>
      </c>
      <c r="E83" s="485" t="s">
        <v>1040</v>
      </c>
      <c r="F83" s="485" t="s">
        <v>1037</v>
      </c>
      <c r="G83" s="485" t="s">
        <v>1037</v>
      </c>
      <c r="H83" s="485" t="s">
        <v>625</v>
      </c>
      <c r="I83" s="485" t="s">
        <v>1019</v>
      </c>
      <c r="J83" s="489" t="s">
        <v>1041</v>
      </c>
    </row>
    <row r="84" spans="1:10" x14ac:dyDescent="0.25">
      <c r="A84" s="488">
        <v>83</v>
      </c>
      <c r="B84" s="486">
        <v>5510112</v>
      </c>
      <c r="C84" s="487" t="s">
        <v>1042</v>
      </c>
      <c r="D84" s="486">
        <v>30020119</v>
      </c>
      <c r="E84" s="485" t="s">
        <v>1043</v>
      </c>
      <c r="F84" s="485" t="s">
        <v>1044</v>
      </c>
      <c r="G84" s="485" t="s">
        <v>1037</v>
      </c>
      <c r="H84" s="485" t="s">
        <v>625</v>
      </c>
      <c r="I84" s="485" t="s">
        <v>1019</v>
      </c>
      <c r="J84" s="489" t="s">
        <v>1045</v>
      </c>
    </row>
    <row r="85" spans="1:10" x14ac:dyDescent="0.25">
      <c r="A85" s="488">
        <v>84</v>
      </c>
      <c r="B85" s="486">
        <v>5603144</v>
      </c>
      <c r="C85" s="487" t="s">
        <v>1046</v>
      </c>
      <c r="D85" s="486">
        <v>30020103</v>
      </c>
      <c r="E85" s="485" t="s">
        <v>1047</v>
      </c>
      <c r="F85" s="485" t="s">
        <v>1048</v>
      </c>
      <c r="G85" s="485" t="s">
        <v>1037</v>
      </c>
      <c r="H85" s="485" t="s">
        <v>625</v>
      </c>
      <c r="I85" s="485" t="s">
        <v>1019</v>
      </c>
      <c r="J85" s="489" t="s">
        <v>1049</v>
      </c>
    </row>
    <row r="86" spans="1:10" x14ac:dyDescent="0.25">
      <c r="A86" s="488">
        <v>85</v>
      </c>
      <c r="B86" s="486">
        <v>5705271</v>
      </c>
      <c r="C86" s="487" t="s">
        <v>1050</v>
      </c>
      <c r="D86" s="486">
        <v>30020130</v>
      </c>
      <c r="E86" s="485" t="s">
        <v>1051</v>
      </c>
      <c r="F86" s="485" t="s">
        <v>1052</v>
      </c>
      <c r="G86" s="485" t="s">
        <v>1037</v>
      </c>
      <c r="H86" s="485" t="s">
        <v>625</v>
      </c>
      <c r="I86" s="485" t="s">
        <v>1019</v>
      </c>
      <c r="J86" s="489" t="s">
        <v>1053</v>
      </c>
    </row>
    <row r="87" spans="1:10" x14ac:dyDescent="0.25">
      <c r="A87" s="488">
        <v>86</v>
      </c>
      <c r="B87" s="486">
        <v>5501041</v>
      </c>
      <c r="C87" s="487" t="s">
        <v>1054</v>
      </c>
      <c r="D87" s="486">
        <v>30030046</v>
      </c>
      <c r="E87" s="485" t="s">
        <v>1055</v>
      </c>
      <c r="F87" s="485" t="s">
        <v>1056</v>
      </c>
      <c r="G87" s="485" t="s">
        <v>1057</v>
      </c>
      <c r="H87" s="485" t="s">
        <v>625</v>
      </c>
      <c r="I87" s="485" t="s">
        <v>1058</v>
      </c>
      <c r="J87" s="489" t="s">
        <v>1059</v>
      </c>
    </row>
    <row r="88" spans="1:10" x14ac:dyDescent="0.25">
      <c r="A88" s="488">
        <v>87</v>
      </c>
      <c r="B88" s="486">
        <v>5505072</v>
      </c>
      <c r="C88" s="487" t="s">
        <v>1060</v>
      </c>
      <c r="D88" s="486">
        <v>30030014</v>
      </c>
      <c r="E88" s="485" t="s">
        <v>1061</v>
      </c>
      <c r="F88" s="485" t="s">
        <v>1062</v>
      </c>
      <c r="G88" s="485" t="s">
        <v>1057</v>
      </c>
      <c r="H88" s="485" t="s">
        <v>625</v>
      </c>
      <c r="I88" s="485" t="s">
        <v>1058</v>
      </c>
      <c r="J88" s="489" t="s">
        <v>1063</v>
      </c>
    </row>
    <row r="89" spans="1:10" x14ac:dyDescent="0.25">
      <c r="A89" s="488">
        <v>88</v>
      </c>
      <c r="B89" s="486">
        <v>5712316</v>
      </c>
      <c r="C89" s="487" t="s">
        <v>1064</v>
      </c>
      <c r="D89" s="486">
        <v>30030026</v>
      </c>
      <c r="E89" s="485" t="s">
        <v>1065</v>
      </c>
      <c r="F89" s="485" t="s">
        <v>1066</v>
      </c>
      <c r="G89" s="485" t="s">
        <v>1057</v>
      </c>
      <c r="H89" s="485" t="s">
        <v>625</v>
      </c>
      <c r="I89" s="485" t="s">
        <v>1058</v>
      </c>
      <c r="J89" s="489" t="s">
        <v>1067</v>
      </c>
    </row>
    <row r="90" spans="1:10" x14ac:dyDescent="0.25">
      <c r="A90" s="488">
        <v>89</v>
      </c>
      <c r="B90" s="486">
        <v>5801318</v>
      </c>
      <c r="C90" s="487" t="s">
        <v>1068</v>
      </c>
      <c r="D90" s="486">
        <v>30030055</v>
      </c>
      <c r="E90" s="485" t="s">
        <v>1069</v>
      </c>
      <c r="F90" s="485" t="s">
        <v>1070</v>
      </c>
      <c r="G90" s="485" t="s">
        <v>1071</v>
      </c>
      <c r="H90" s="485" t="s">
        <v>625</v>
      </c>
      <c r="I90" s="485" t="s">
        <v>1058</v>
      </c>
      <c r="J90" s="489" t="s">
        <v>1072</v>
      </c>
    </row>
    <row r="91" spans="1:10" x14ac:dyDescent="0.25">
      <c r="A91" s="488">
        <v>90</v>
      </c>
      <c r="B91" s="486">
        <v>5711309</v>
      </c>
      <c r="C91" s="487" t="s">
        <v>1073</v>
      </c>
      <c r="D91" s="486">
        <v>30040092</v>
      </c>
      <c r="E91" s="485" t="s">
        <v>1074</v>
      </c>
      <c r="F91" s="485" t="s">
        <v>1075</v>
      </c>
      <c r="G91" s="485" t="s">
        <v>1076</v>
      </c>
      <c r="H91" s="485" t="s">
        <v>625</v>
      </c>
      <c r="I91" s="485" t="s">
        <v>1077</v>
      </c>
      <c r="J91" s="489" t="s">
        <v>1078</v>
      </c>
    </row>
    <row r="92" spans="1:10" x14ac:dyDescent="0.25">
      <c r="A92" s="488">
        <v>91</v>
      </c>
      <c r="B92" s="486">
        <v>5407018</v>
      </c>
      <c r="C92" s="487" t="s">
        <v>1079</v>
      </c>
      <c r="D92" s="486">
        <v>30050001</v>
      </c>
      <c r="E92" s="485" t="s">
        <v>1080</v>
      </c>
      <c r="F92" s="485" t="s">
        <v>1081</v>
      </c>
      <c r="G92" s="485" t="s">
        <v>1082</v>
      </c>
      <c r="H92" s="485" t="s">
        <v>625</v>
      </c>
      <c r="I92" s="485" t="s">
        <v>1083</v>
      </c>
      <c r="J92" s="489" t="s">
        <v>1084</v>
      </c>
    </row>
    <row r="93" spans="1:10" x14ac:dyDescent="0.25">
      <c r="A93" s="488">
        <v>92</v>
      </c>
      <c r="B93" s="486">
        <v>5502045</v>
      </c>
      <c r="C93" s="487" t="s">
        <v>1085</v>
      </c>
      <c r="D93" s="486">
        <v>30050056</v>
      </c>
      <c r="E93" s="485" t="s">
        <v>1086</v>
      </c>
      <c r="F93" s="485" t="s">
        <v>1087</v>
      </c>
      <c r="G93" s="485" t="s">
        <v>1082</v>
      </c>
      <c r="H93" s="485" t="s">
        <v>625</v>
      </c>
      <c r="I93" s="485" t="s">
        <v>1083</v>
      </c>
      <c r="J93" s="489" t="s">
        <v>1088</v>
      </c>
    </row>
    <row r="94" spans="1:10" x14ac:dyDescent="0.25">
      <c r="A94" s="488">
        <v>93</v>
      </c>
      <c r="B94" s="486">
        <v>5709294</v>
      </c>
      <c r="C94" s="487" t="s">
        <v>1089</v>
      </c>
      <c r="D94" s="486">
        <v>30050006</v>
      </c>
      <c r="E94" s="485" t="s">
        <v>1090</v>
      </c>
      <c r="F94" s="485" t="s">
        <v>1082</v>
      </c>
      <c r="G94" s="485" t="s">
        <v>1082</v>
      </c>
      <c r="H94" s="485" t="s">
        <v>625</v>
      </c>
      <c r="I94" s="485" t="s">
        <v>1083</v>
      </c>
      <c r="J94" s="489" t="s">
        <v>1091</v>
      </c>
    </row>
    <row r="95" spans="1:10" x14ac:dyDescent="0.25">
      <c r="A95" s="488">
        <v>94</v>
      </c>
      <c r="B95" s="486">
        <v>5610216</v>
      </c>
      <c r="C95" s="487" t="s">
        <v>1092</v>
      </c>
      <c r="D95" s="486">
        <v>30050093</v>
      </c>
      <c r="E95" s="485" t="s">
        <v>1093</v>
      </c>
      <c r="F95" s="485" t="s">
        <v>1094</v>
      </c>
      <c r="G95" s="485" t="s">
        <v>1095</v>
      </c>
      <c r="H95" s="485" t="s">
        <v>625</v>
      </c>
      <c r="I95" s="485" t="s">
        <v>1083</v>
      </c>
      <c r="J95" s="489" t="s">
        <v>1096</v>
      </c>
    </row>
    <row r="96" spans="1:10" x14ac:dyDescent="0.25">
      <c r="A96" s="488">
        <v>97</v>
      </c>
      <c r="B96" s="486">
        <v>5802321</v>
      </c>
      <c r="C96" s="487" t="s">
        <v>1097</v>
      </c>
      <c r="D96" s="486" t="s">
        <v>1098</v>
      </c>
      <c r="E96" s="485" t="s">
        <v>1099</v>
      </c>
      <c r="F96" s="485" t="s">
        <v>1100</v>
      </c>
      <c r="G96" s="492" t="s">
        <v>1101</v>
      </c>
      <c r="H96" s="485" t="s">
        <v>625</v>
      </c>
      <c r="I96" s="485" t="s">
        <v>1102</v>
      </c>
    </row>
    <row r="97" spans="1:9" x14ac:dyDescent="0.25">
      <c r="A97" s="488">
        <v>98</v>
      </c>
      <c r="B97" s="486">
        <v>5802322</v>
      </c>
      <c r="C97" s="487" t="s">
        <v>1103</v>
      </c>
      <c r="D97" s="486" t="s">
        <v>1104</v>
      </c>
      <c r="E97" s="485" t="s">
        <v>1105</v>
      </c>
      <c r="F97" s="485" t="s">
        <v>1106</v>
      </c>
      <c r="G97" s="492" t="s">
        <v>1101</v>
      </c>
      <c r="H97" s="485" t="s">
        <v>625</v>
      </c>
      <c r="I97" s="485" t="s">
        <v>1102</v>
      </c>
    </row>
    <row r="98" spans="1:9" x14ac:dyDescent="0.25">
      <c r="A98" s="488">
        <v>99</v>
      </c>
      <c r="B98" s="486">
        <v>5802323</v>
      </c>
      <c r="C98" s="487" t="s">
        <v>1107</v>
      </c>
      <c r="D98" s="486" t="s">
        <v>1108</v>
      </c>
      <c r="E98" s="485" t="s">
        <v>1109</v>
      </c>
      <c r="F98" s="485" t="s">
        <v>1100</v>
      </c>
      <c r="G98" s="492" t="s">
        <v>1101</v>
      </c>
      <c r="H98" s="485" t="s">
        <v>625</v>
      </c>
      <c r="I98" s="485" t="s">
        <v>1102</v>
      </c>
    </row>
    <row r="99" spans="1:9" x14ac:dyDescent="0.25">
      <c r="A99" s="488">
        <v>100</v>
      </c>
      <c r="B99" s="486">
        <v>5802324</v>
      </c>
      <c r="C99" s="487" t="s">
        <v>1110</v>
      </c>
      <c r="D99" s="486" t="s">
        <v>1111</v>
      </c>
      <c r="E99" s="485" t="s">
        <v>1112</v>
      </c>
      <c r="F99" s="485" t="s">
        <v>1113</v>
      </c>
      <c r="G99" s="492" t="s">
        <v>1101</v>
      </c>
      <c r="H99" s="485" t="s">
        <v>625</v>
      </c>
      <c r="I99" s="485" t="s">
        <v>1102</v>
      </c>
    </row>
    <row r="100" spans="1:9" x14ac:dyDescent="0.25">
      <c r="A100" s="488">
        <v>101</v>
      </c>
      <c r="B100" s="486">
        <v>5802325</v>
      </c>
      <c r="C100" s="487" t="s">
        <v>1114</v>
      </c>
      <c r="D100" s="486" t="s">
        <v>1115</v>
      </c>
      <c r="E100" s="485" t="s">
        <v>1116</v>
      </c>
      <c r="F100" s="485" t="s">
        <v>1100</v>
      </c>
      <c r="G100" s="492" t="s">
        <v>1101</v>
      </c>
      <c r="H100" s="485" t="s">
        <v>625</v>
      </c>
      <c r="I100" s="485" t="s">
        <v>1102</v>
      </c>
    </row>
    <row r="101" spans="1:9" x14ac:dyDescent="0.25">
      <c r="A101" s="488">
        <v>102</v>
      </c>
      <c r="B101" s="486">
        <v>5802326</v>
      </c>
      <c r="C101" s="487" t="s">
        <v>1117</v>
      </c>
      <c r="D101" s="486" t="s">
        <v>1118</v>
      </c>
      <c r="E101" s="485" t="s">
        <v>1119</v>
      </c>
      <c r="F101" s="485" t="s">
        <v>1100</v>
      </c>
      <c r="G101" s="492" t="s">
        <v>1101</v>
      </c>
      <c r="H101" s="485" t="s">
        <v>625</v>
      </c>
      <c r="I101" s="485" t="s">
        <v>1102</v>
      </c>
    </row>
    <row r="102" spans="1:9" x14ac:dyDescent="0.25">
      <c r="A102" s="488">
        <v>103</v>
      </c>
      <c r="B102" s="486">
        <v>5802327</v>
      </c>
      <c r="C102" s="487" t="s">
        <v>1120</v>
      </c>
      <c r="D102" s="486" t="s">
        <v>1121</v>
      </c>
      <c r="E102" s="485" t="s">
        <v>1122</v>
      </c>
      <c r="F102" s="485" t="s">
        <v>1106</v>
      </c>
      <c r="G102" s="492" t="s">
        <v>1101</v>
      </c>
      <c r="H102" s="485" t="s">
        <v>625</v>
      </c>
      <c r="I102" s="485" t="s">
        <v>1102</v>
      </c>
    </row>
    <row r="103" spans="1:9" x14ac:dyDescent="0.25">
      <c r="A103" s="488">
        <v>104</v>
      </c>
      <c r="B103" s="486">
        <v>5802328</v>
      </c>
      <c r="C103" s="487" t="s">
        <v>1123</v>
      </c>
      <c r="D103" s="486" t="s">
        <v>1124</v>
      </c>
      <c r="E103" s="485" t="s">
        <v>1125</v>
      </c>
      <c r="F103" s="485" t="s">
        <v>1106</v>
      </c>
      <c r="G103" s="492" t="s">
        <v>1101</v>
      </c>
      <c r="H103" s="485" t="s">
        <v>625</v>
      </c>
      <c r="I103" s="485" t="s">
        <v>1102</v>
      </c>
    </row>
    <row r="104" spans="1:9" x14ac:dyDescent="0.25">
      <c r="A104" s="488">
        <v>105</v>
      </c>
      <c r="B104" s="486">
        <v>5802329</v>
      </c>
      <c r="C104" s="487" t="s">
        <v>1126</v>
      </c>
      <c r="D104" s="486" t="s">
        <v>1127</v>
      </c>
      <c r="E104" s="485" t="s">
        <v>1128</v>
      </c>
      <c r="F104" s="485" t="s">
        <v>1113</v>
      </c>
      <c r="G104" s="492" t="s">
        <v>1101</v>
      </c>
      <c r="H104" s="485" t="s">
        <v>625</v>
      </c>
      <c r="I104" s="485" t="s">
        <v>1102</v>
      </c>
    </row>
    <row r="105" spans="1:9" x14ac:dyDescent="0.25">
      <c r="A105" s="488">
        <v>106</v>
      </c>
      <c r="B105" s="486">
        <v>5802330</v>
      </c>
      <c r="C105" s="487" t="s">
        <v>1129</v>
      </c>
      <c r="D105" s="486" t="s">
        <v>1130</v>
      </c>
      <c r="E105" s="485" t="s">
        <v>1131</v>
      </c>
      <c r="F105" s="485" t="s">
        <v>1132</v>
      </c>
      <c r="G105" s="492" t="s">
        <v>1101</v>
      </c>
      <c r="H105" s="485" t="s">
        <v>625</v>
      </c>
      <c r="I105" s="485" t="s">
        <v>1102</v>
      </c>
    </row>
    <row r="106" spans="1:9" x14ac:dyDescent="0.25">
      <c r="A106" s="488">
        <v>107</v>
      </c>
      <c r="B106" s="486">
        <v>5802331</v>
      </c>
      <c r="C106" s="487" t="s">
        <v>1133</v>
      </c>
      <c r="D106" s="486" t="s">
        <v>1134</v>
      </c>
      <c r="E106" s="485" t="s">
        <v>1135</v>
      </c>
      <c r="F106" s="485" t="s">
        <v>1132</v>
      </c>
      <c r="G106" s="492" t="s">
        <v>1101</v>
      </c>
      <c r="H106" s="485" t="s">
        <v>625</v>
      </c>
      <c r="I106" s="485" t="s">
        <v>1102</v>
      </c>
    </row>
    <row r="107" spans="1:9" x14ac:dyDescent="0.25">
      <c r="A107" s="488">
        <v>108</v>
      </c>
      <c r="B107" s="486">
        <v>5802332</v>
      </c>
      <c r="C107" s="487" t="s">
        <v>1136</v>
      </c>
      <c r="D107" s="486" t="s">
        <v>1137</v>
      </c>
      <c r="E107" s="485" t="s">
        <v>1138</v>
      </c>
      <c r="F107" s="485" t="s">
        <v>1101</v>
      </c>
      <c r="G107" s="492" t="s">
        <v>1101</v>
      </c>
      <c r="H107" s="485" t="s">
        <v>625</v>
      </c>
      <c r="I107" s="485" t="s">
        <v>1102</v>
      </c>
    </row>
    <row r="108" spans="1:9" x14ac:dyDescent="0.25">
      <c r="A108" s="488">
        <v>109</v>
      </c>
      <c r="B108" s="486">
        <v>5802333</v>
      </c>
      <c r="C108" s="487" t="s">
        <v>1139</v>
      </c>
      <c r="D108" s="486" t="s">
        <v>1140</v>
      </c>
      <c r="E108" s="485" t="s">
        <v>1141</v>
      </c>
      <c r="F108" s="485" t="s">
        <v>1132</v>
      </c>
      <c r="G108" s="492" t="s">
        <v>1101</v>
      </c>
      <c r="H108" s="485" t="s">
        <v>625</v>
      </c>
      <c r="I108" s="485" t="s">
        <v>1102</v>
      </c>
    </row>
    <row r="109" spans="1:9" x14ac:dyDescent="0.25">
      <c r="A109" s="488">
        <v>110</v>
      </c>
      <c r="B109" s="486">
        <v>5802334</v>
      </c>
      <c r="C109" s="487" t="s">
        <v>1142</v>
      </c>
      <c r="D109" s="486" t="s">
        <v>1143</v>
      </c>
      <c r="E109" s="485" t="s">
        <v>1144</v>
      </c>
      <c r="F109" s="485" t="s">
        <v>1101</v>
      </c>
      <c r="G109" s="492" t="s">
        <v>1101</v>
      </c>
      <c r="H109" s="485" t="s">
        <v>625</v>
      </c>
      <c r="I109" s="485" t="s">
        <v>1102</v>
      </c>
    </row>
    <row r="110" spans="1:9" x14ac:dyDescent="0.25">
      <c r="A110" s="488">
        <v>111</v>
      </c>
      <c r="B110" s="486">
        <v>5802335</v>
      </c>
      <c r="C110" s="487" t="s">
        <v>1145</v>
      </c>
      <c r="D110" s="486" t="s">
        <v>1146</v>
      </c>
      <c r="E110" s="485" t="s">
        <v>1147</v>
      </c>
      <c r="F110" s="485" t="s">
        <v>1132</v>
      </c>
      <c r="G110" s="492" t="s">
        <v>1101</v>
      </c>
      <c r="H110" s="485" t="s">
        <v>625</v>
      </c>
      <c r="I110" s="485" t="s">
        <v>1102</v>
      </c>
    </row>
    <row r="111" spans="1:9" x14ac:dyDescent="0.25">
      <c r="A111" s="488">
        <v>112</v>
      </c>
      <c r="B111" s="486">
        <v>5802336</v>
      </c>
      <c r="C111" s="487" t="s">
        <v>1148</v>
      </c>
      <c r="D111" s="486" t="s">
        <v>1149</v>
      </c>
      <c r="E111" s="485" t="s">
        <v>1150</v>
      </c>
      <c r="F111" s="485" t="s">
        <v>1101</v>
      </c>
      <c r="G111" s="492" t="s">
        <v>1101</v>
      </c>
      <c r="H111" s="485" t="s">
        <v>625</v>
      </c>
      <c r="I111" s="485" t="s">
        <v>1102</v>
      </c>
    </row>
    <row r="112" spans="1:9" x14ac:dyDescent="0.25">
      <c r="A112" s="488">
        <v>113</v>
      </c>
      <c r="B112" s="486">
        <v>5802337</v>
      </c>
      <c r="C112" s="487" t="s">
        <v>1151</v>
      </c>
      <c r="D112" s="486" t="s">
        <v>1152</v>
      </c>
      <c r="E112" s="485" t="s">
        <v>1153</v>
      </c>
      <c r="F112" s="485" t="s">
        <v>1113</v>
      </c>
      <c r="G112" s="492" t="s">
        <v>1101</v>
      </c>
      <c r="H112" s="485" t="s">
        <v>625</v>
      </c>
      <c r="I112" s="485" t="s">
        <v>1102</v>
      </c>
    </row>
    <row r="113" spans="1:10" x14ac:dyDescent="0.25">
      <c r="A113" s="488">
        <v>114</v>
      </c>
      <c r="B113" s="486">
        <v>5802338</v>
      </c>
      <c r="C113" s="487" t="s">
        <v>1154</v>
      </c>
      <c r="D113" s="486" t="s">
        <v>1155</v>
      </c>
      <c r="E113" s="485" t="s">
        <v>1156</v>
      </c>
      <c r="F113" s="485" t="s">
        <v>1132</v>
      </c>
      <c r="G113" s="492" t="s">
        <v>1101</v>
      </c>
      <c r="H113" s="485" t="s">
        <v>625</v>
      </c>
      <c r="I113" s="485" t="s">
        <v>1102</v>
      </c>
    </row>
    <row r="114" spans="1:10" x14ac:dyDescent="0.25">
      <c r="A114" s="488">
        <v>115</v>
      </c>
      <c r="B114" s="486">
        <v>5802339</v>
      </c>
      <c r="C114" s="487" t="s">
        <v>1157</v>
      </c>
      <c r="D114" s="486" t="s">
        <v>1158</v>
      </c>
      <c r="E114" s="485" t="s">
        <v>1159</v>
      </c>
      <c r="F114" s="485" t="s">
        <v>1106</v>
      </c>
      <c r="G114" s="492" t="s">
        <v>1101</v>
      </c>
      <c r="H114" s="485" t="s">
        <v>625</v>
      </c>
      <c r="I114" s="485" t="s">
        <v>1102</v>
      </c>
    </row>
    <row r="115" spans="1:10" x14ac:dyDescent="0.25">
      <c r="A115" s="488">
        <v>116</v>
      </c>
      <c r="B115" s="486">
        <v>5802340</v>
      </c>
      <c r="C115" s="487" t="s">
        <v>1160</v>
      </c>
      <c r="D115" s="486" t="s">
        <v>1161</v>
      </c>
      <c r="E115" s="485" t="s">
        <v>1162</v>
      </c>
      <c r="F115" s="485" t="s">
        <v>1132</v>
      </c>
      <c r="G115" s="492" t="s">
        <v>1101</v>
      </c>
      <c r="H115" s="485" t="s">
        <v>625</v>
      </c>
      <c r="I115" s="485" t="s">
        <v>1102</v>
      </c>
    </row>
    <row r="116" spans="1:10" x14ac:dyDescent="0.25">
      <c r="A116" s="488">
        <v>117</v>
      </c>
      <c r="B116" s="486">
        <v>5802341</v>
      </c>
      <c r="C116" s="487" t="s">
        <v>1163</v>
      </c>
      <c r="D116" s="486" t="s">
        <v>1164</v>
      </c>
      <c r="E116" s="485" t="s">
        <v>1165</v>
      </c>
      <c r="F116" s="485" t="s">
        <v>1106</v>
      </c>
      <c r="G116" s="492" t="s">
        <v>1101</v>
      </c>
      <c r="H116" s="485" t="s">
        <v>625</v>
      </c>
      <c r="I116" s="485" t="s">
        <v>1102</v>
      </c>
    </row>
    <row r="117" spans="1:10" x14ac:dyDescent="0.25">
      <c r="A117" s="488">
        <v>118</v>
      </c>
      <c r="B117" s="486">
        <v>5802342</v>
      </c>
      <c r="C117" s="487" t="s">
        <v>1166</v>
      </c>
      <c r="D117" s="486" t="s">
        <v>1167</v>
      </c>
      <c r="E117" s="485" t="s">
        <v>1168</v>
      </c>
      <c r="F117" s="485" t="s">
        <v>1101</v>
      </c>
      <c r="G117" s="492" t="s">
        <v>1101</v>
      </c>
      <c r="H117" s="485" t="s">
        <v>625</v>
      </c>
      <c r="I117" s="485" t="s">
        <v>1102</v>
      </c>
    </row>
    <row r="118" spans="1:10" x14ac:dyDescent="0.25">
      <c r="A118" s="488">
        <v>119</v>
      </c>
      <c r="B118" s="486">
        <v>5802343</v>
      </c>
      <c r="C118" s="487" t="s">
        <v>1169</v>
      </c>
      <c r="D118" s="486" t="s">
        <v>1170</v>
      </c>
      <c r="E118" s="485" t="s">
        <v>1171</v>
      </c>
      <c r="F118" s="485" t="s">
        <v>1101</v>
      </c>
      <c r="G118" s="492" t="s">
        <v>1101</v>
      </c>
      <c r="H118" s="485" t="s">
        <v>625</v>
      </c>
      <c r="I118" s="485" t="s">
        <v>1102</v>
      </c>
    </row>
    <row r="119" spans="1:10" x14ac:dyDescent="0.25">
      <c r="A119" s="488">
        <v>120</v>
      </c>
      <c r="B119" s="486">
        <v>5802344</v>
      </c>
      <c r="C119" s="487" t="s">
        <v>1172</v>
      </c>
      <c r="D119" s="486" t="s">
        <v>1173</v>
      </c>
      <c r="E119" s="485" t="s">
        <v>1174</v>
      </c>
      <c r="F119" s="485" t="s">
        <v>1113</v>
      </c>
      <c r="G119" s="492" t="s">
        <v>1101</v>
      </c>
      <c r="H119" s="485" t="s">
        <v>625</v>
      </c>
      <c r="I119" s="485" t="s">
        <v>1102</v>
      </c>
    </row>
    <row r="120" spans="1:10" x14ac:dyDescent="0.25">
      <c r="A120" s="488">
        <v>95</v>
      </c>
      <c r="B120" s="486">
        <v>5503051</v>
      </c>
      <c r="C120" s="487" t="s">
        <v>1175</v>
      </c>
      <c r="D120" s="486">
        <v>30060045</v>
      </c>
      <c r="E120" s="485" t="s">
        <v>1176</v>
      </c>
      <c r="F120" s="485" t="s">
        <v>1177</v>
      </c>
      <c r="G120" s="485" t="s">
        <v>1178</v>
      </c>
      <c r="H120" s="485" t="s">
        <v>625</v>
      </c>
      <c r="I120" s="485" t="s">
        <v>1102</v>
      </c>
      <c r="J120" s="489" t="s">
        <v>1179</v>
      </c>
    </row>
    <row r="121" spans="1:10" x14ac:dyDescent="0.25">
      <c r="A121" s="488">
        <v>121</v>
      </c>
      <c r="B121" s="486">
        <v>5510106</v>
      </c>
      <c r="C121" s="487" t="s">
        <v>1180</v>
      </c>
      <c r="D121" s="486">
        <v>30060049</v>
      </c>
      <c r="E121" s="485" t="s">
        <v>1181</v>
      </c>
      <c r="F121" s="485" t="s">
        <v>1177</v>
      </c>
      <c r="G121" s="485" t="s">
        <v>1178</v>
      </c>
      <c r="H121" s="485" t="s">
        <v>625</v>
      </c>
      <c r="I121" s="485" t="s">
        <v>1102</v>
      </c>
      <c r="J121" s="489" t="s">
        <v>1182</v>
      </c>
    </row>
    <row r="122" spans="1:10" x14ac:dyDescent="0.25">
      <c r="A122" s="488">
        <v>122</v>
      </c>
      <c r="B122" s="486">
        <v>5601125</v>
      </c>
      <c r="C122" s="487" t="s">
        <v>1183</v>
      </c>
      <c r="D122" s="486">
        <v>30060034</v>
      </c>
      <c r="E122" s="485" t="s">
        <v>1184</v>
      </c>
      <c r="F122" s="485" t="s">
        <v>1184</v>
      </c>
      <c r="G122" s="485" t="s">
        <v>1178</v>
      </c>
      <c r="H122" s="485" t="s">
        <v>625</v>
      </c>
      <c r="I122" s="485" t="s">
        <v>1102</v>
      </c>
      <c r="J122" s="489" t="s">
        <v>1185</v>
      </c>
    </row>
    <row r="123" spans="1:10" x14ac:dyDescent="0.25">
      <c r="A123" s="488">
        <v>123</v>
      </c>
      <c r="B123" s="486">
        <v>5705246</v>
      </c>
      <c r="C123" s="487" t="s">
        <v>1186</v>
      </c>
      <c r="D123" s="486">
        <v>30060037</v>
      </c>
      <c r="E123" s="485" t="s">
        <v>1187</v>
      </c>
      <c r="F123" s="485" t="s">
        <v>1184</v>
      </c>
      <c r="G123" s="485" t="s">
        <v>1178</v>
      </c>
      <c r="H123" s="485" t="s">
        <v>625</v>
      </c>
      <c r="I123" s="485" t="s">
        <v>1102</v>
      </c>
      <c r="J123" s="489" t="s">
        <v>1188</v>
      </c>
    </row>
    <row r="124" spans="1:10" x14ac:dyDescent="0.25">
      <c r="A124" s="488">
        <v>124</v>
      </c>
      <c r="B124" s="486">
        <v>5711313</v>
      </c>
      <c r="C124" s="487" t="s">
        <v>1189</v>
      </c>
      <c r="D124" s="486">
        <v>30060013</v>
      </c>
      <c r="E124" s="485" t="s">
        <v>1190</v>
      </c>
      <c r="F124" s="485" t="s">
        <v>1191</v>
      </c>
      <c r="G124" s="485" t="s">
        <v>1178</v>
      </c>
      <c r="H124" s="485" t="s">
        <v>625</v>
      </c>
      <c r="I124" s="485" t="s">
        <v>1102</v>
      </c>
      <c r="J124" s="489" t="s">
        <v>1192</v>
      </c>
    </row>
    <row r="125" spans="1:10" x14ac:dyDescent="0.25">
      <c r="A125" s="488">
        <v>96</v>
      </c>
      <c r="B125" s="486">
        <v>5407023</v>
      </c>
      <c r="C125" s="487" t="s">
        <v>1193</v>
      </c>
      <c r="D125" s="486">
        <v>30060062</v>
      </c>
      <c r="E125" s="485" t="s">
        <v>1194</v>
      </c>
      <c r="F125" s="485" t="s">
        <v>1195</v>
      </c>
      <c r="G125" s="485" t="s">
        <v>1196</v>
      </c>
      <c r="H125" s="485" t="s">
        <v>625</v>
      </c>
      <c r="I125" s="485" t="s">
        <v>1102</v>
      </c>
      <c r="J125" s="489" t="s">
        <v>1197</v>
      </c>
    </row>
    <row r="126" spans="1:10" x14ac:dyDescent="0.25">
      <c r="A126" s="488">
        <v>125</v>
      </c>
      <c r="B126" s="486">
        <v>5407022</v>
      </c>
      <c r="C126" s="487" t="s">
        <v>1198</v>
      </c>
      <c r="D126" s="486" t="s">
        <v>1199</v>
      </c>
      <c r="E126" s="485" t="s">
        <v>1200</v>
      </c>
      <c r="F126" s="485" t="s">
        <v>1201</v>
      </c>
      <c r="G126" s="485" t="s">
        <v>1202</v>
      </c>
      <c r="H126" s="485" t="s">
        <v>625</v>
      </c>
      <c r="I126" s="485" t="s">
        <v>631</v>
      </c>
    </row>
    <row r="127" spans="1:10" x14ac:dyDescent="0.25">
      <c r="A127" s="488">
        <v>130</v>
      </c>
      <c r="B127" s="486">
        <v>5703234</v>
      </c>
      <c r="C127" s="487" t="s">
        <v>1203</v>
      </c>
      <c r="D127" s="486" t="s">
        <v>1204</v>
      </c>
      <c r="E127" s="485" t="s">
        <v>1205</v>
      </c>
      <c r="F127" s="485" t="s">
        <v>1205</v>
      </c>
      <c r="G127" s="485" t="s">
        <v>1202</v>
      </c>
      <c r="H127" s="485" t="s">
        <v>625</v>
      </c>
      <c r="I127" s="485" t="s">
        <v>631</v>
      </c>
    </row>
    <row r="128" spans="1:10" x14ac:dyDescent="0.25">
      <c r="A128" s="488">
        <v>131</v>
      </c>
      <c r="B128" s="486">
        <v>5705249</v>
      </c>
      <c r="C128" s="500" t="s">
        <v>2176</v>
      </c>
      <c r="E128" s="485" t="s">
        <v>1206</v>
      </c>
      <c r="F128" s="485" t="s">
        <v>1207</v>
      </c>
      <c r="G128" s="485" t="s">
        <v>1207</v>
      </c>
      <c r="H128" s="485" t="s">
        <v>625</v>
      </c>
      <c r="I128" s="485" t="s">
        <v>631</v>
      </c>
    </row>
    <row r="129" spans="1:9" x14ac:dyDescent="0.25">
      <c r="A129" s="488">
        <v>132</v>
      </c>
      <c r="B129" s="486">
        <v>5706278</v>
      </c>
      <c r="C129" s="500" t="s">
        <v>2177</v>
      </c>
      <c r="E129" s="485" t="s">
        <v>1208</v>
      </c>
      <c r="F129" s="485" t="s">
        <v>1207</v>
      </c>
      <c r="G129" s="485" t="s">
        <v>1207</v>
      </c>
      <c r="H129" s="485" t="s">
        <v>625</v>
      </c>
      <c r="I129" s="485" t="s">
        <v>631</v>
      </c>
    </row>
    <row r="130" spans="1:9" x14ac:dyDescent="0.25">
      <c r="A130" s="488">
        <v>126</v>
      </c>
      <c r="B130" s="486">
        <v>5410035</v>
      </c>
      <c r="C130" s="490" t="s">
        <v>1209</v>
      </c>
      <c r="D130" s="486">
        <v>30070087</v>
      </c>
      <c r="E130" s="485" t="s">
        <v>630</v>
      </c>
      <c r="F130" s="485" t="s">
        <v>632</v>
      </c>
      <c r="G130" s="485" t="s">
        <v>633</v>
      </c>
      <c r="H130" s="485" t="s">
        <v>625</v>
      </c>
      <c r="I130" s="485" t="s">
        <v>631</v>
      </c>
    </row>
    <row r="131" spans="1:9" x14ac:dyDescent="0.25">
      <c r="A131" s="488">
        <v>127</v>
      </c>
      <c r="B131" s="486">
        <v>5410036</v>
      </c>
      <c r="C131" s="487" t="s">
        <v>1210</v>
      </c>
      <c r="D131" s="486" t="s">
        <v>1211</v>
      </c>
      <c r="E131" s="485" t="s">
        <v>1212</v>
      </c>
      <c r="F131" s="485" t="s">
        <v>1213</v>
      </c>
      <c r="G131" s="485" t="s">
        <v>633</v>
      </c>
      <c r="H131" s="485" t="s">
        <v>625</v>
      </c>
      <c r="I131" s="485" t="s">
        <v>631</v>
      </c>
    </row>
    <row r="132" spans="1:9" x14ac:dyDescent="0.25">
      <c r="A132" s="488">
        <v>128</v>
      </c>
      <c r="B132" s="486">
        <v>5502046</v>
      </c>
      <c r="C132" s="487" t="s">
        <v>1214</v>
      </c>
      <c r="D132" s="486" t="s">
        <v>1215</v>
      </c>
      <c r="E132" s="485" t="s">
        <v>1216</v>
      </c>
      <c r="F132" s="485" t="s">
        <v>632</v>
      </c>
      <c r="G132" s="485" t="s">
        <v>633</v>
      </c>
      <c r="H132" s="485" t="s">
        <v>625</v>
      </c>
      <c r="I132" s="485" t="s">
        <v>631</v>
      </c>
    </row>
    <row r="133" spans="1:9" x14ac:dyDescent="0.25">
      <c r="A133" s="488">
        <v>129</v>
      </c>
      <c r="B133" s="486">
        <v>5503050</v>
      </c>
      <c r="C133" s="487" t="s">
        <v>1217</v>
      </c>
      <c r="D133" s="486" t="s">
        <v>1218</v>
      </c>
      <c r="E133" s="485" t="s">
        <v>1219</v>
      </c>
      <c r="F133" s="485" t="s">
        <v>1213</v>
      </c>
      <c r="G133" s="485" t="s">
        <v>633</v>
      </c>
      <c r="H133" s="485" t="s">
        <v>625</v>
      </c>
      <c r="I133" s="485" t="s">
        <v>631</v>
      </c>
    </row>
    <row r="134" spans="1:9" x14ac:dyDescent="0.25">
      <c r="A134" s="488">
        <v>133</v>
      </c>
      <c r="B134" s="486">
        <v>5706279</v>
      </c>
      <c r="C134" s="500" t="s">
        <v>2178</v>
      </c>
      <c r="H134" s="485" t="s">
        <v>625</v>
      </c>
      <c r="I134" s="485" t="s">
        <v>631</v>
      </c>
    </row>
    <row r="135" spans="1:9" x14ac:dyDescent="0.25">
      <c r="A135" s="488">
        <v>134</v>
      </c>
      <c r="B135" s="486">
        <v>5508093</v>
      </c>
      <c r="C135" s="500" t="s">
        <v>2180</v>
      </c>
      <c r="E135" s="485" t="s">
        <v>1220</v>
      </c>
      <c r="F135" s="485" t="s">
        <v>1221</v>
      </c>
      <c r="G135" s="485" t="s">
        <v>705</v>
      </c>
      <c r="H135" s="485" t="s">
        <v>625</v>
      </c>
      <c r="I135" s="485" t="s">
        <v>1222</v>
      </c>
    </row>
    <row r="136" spans="1:9" x14ac:dyDescent="0.25">
      <c r="A136" s="488">
        <v>135</v>
      </c>
      <c r="B136" s="486">
        <v>5407024</v>
      </c>
      <c r="C136" s="500" t="s">
        <v>2179</v>
      </c>
      <c r="E136" s="485" t="s">
        <v>1223</v>
      </c>
      <c r="G136" s="485" t="s">
        <v>1224</v>
      </c>
      <c r="H136" s="485" t="s">
        <v>625</v>
      </c>
    </row>
    <row r="137" spans="1:9" x14ac:dyDescent="0.25">
      <c r="A137" s="488">
        <v>136</v>
      </c>
      <c r="B137" s="486">
        <v>5606196</v>
      </c>
      <c r="C137" s="487" t="s">
        <v>1225</v>
      </c>
      <c r="D137" s="486" t="s">
        <v>1226</v>
      </c>
      <c r="E137" s="485" t="s">
        <v>1227</v>
      </c>
      <c r="F137" s="485" t="s">
        <v>1228</v>
      </c>
      <c r="G137" s="485" t="s">
        <v>705</v>
      </c>
      <c r="H137" s="485" t="s">
        <v>1229</v>
      </c>
      <c r="I137" s="485" t="s">
        <v>1230</v>
      </c>
    </row>
    <row r="138" spans="1:9" x14ac:dyDescent="0.25">
      <c r="A138" s="488">
        <v>137</v>
      </c>
      <c r="B138" s="486">
        <v>5705255</v>
      </c>
      <c r="C138" s="487" t="s">
        <v>1231</v>
      </c>
      <c r="D138" s="486" t="s">
        <v>1232</v>
      </c>
      <c r="E138" s="485" t="s">
        <v>1233</v>
      </c>
      <c r="F138" s="485" t="s">
        <v>1234</v>
      </c>
      <c r="G138" s="485" t="s">
        <v>1235</v>
      </c>
      <c r="H138" s="485" t="s">
        <v>1229</v>
      </c>
      <c r="I138" s="485" t="s">
        <v>1236</v>
      </c>
    </row>
    <row r="139" spans="1:9" x14ac:dyDescent="0.25">
      <c r="A139" s="488">
        <v>138</v>
      </c>
      <c r="B139" s="486">
        <v>5705272</v>
      </c>
      <c r="C139" s="487" t="s">
        <v>1237</v>
      </c>
      <c r="D139" s="486" t="s">
        <v>1238</v>
      </c>
      <c r="E139" s="485" t="s">
        <v>1239</v>
      </c>
      <c r="F139" s="485" t="s">
        <v>1240</v>
      </c>
      <c r="G139" s="485" t="s">
        <v>1241</v>
      </c>
      <c r="H139" s="485" t="s">
        <v>1229</v>
      </c>
      <c r="I139" s="485" t="s">
        <v>1242</v>
      </c>
    </row>
    <row r="140" spans="1:9" x14ac:dyDescent="0.25">
      <c r="A140" s="488">
        <v>139</v>
      </c>
      <c r="B140" s="486">
        <v>5710306</v>
      </c>
      <c r="C140" s="500" t="s">
        <v>2181</v>
      </c>
      <c r="E140" s="485" t="s">
        <v>1243</v>
      </c>
      <c r="F140" s="485" t="s">
        <v>1241</v>
      </c>
      <c r="G140" s="485" t="s">
        <v>1241</v>
      </c>
      <c r="H140" s="485" t="s">
        <v>1229</v>
      </c>
    </row>
    <row r="141" spans="1:9" x14ac:dyDescent="0.25">
      <c r="A141" s="488">
        <v>140</v>
      </c>
      <c r="B141" s="486">
        <v>5407021</v>
      </c>
      <c r="C141" s="487" t="s">
        <v>1244</v>
      </c>
      <c r="D141" s="486" t="s">
        <v>1245</v>
      </c>
      <c r="E141" s="485" t="s">
        <v>1246</v>
      </c>
      <c r="F141" s="485" t="s">
        <v>1247</v>
      </c>
      <c r="G141" s="485" t="s">
        <v>705</v>
      </c>
      <c r="H141" s="485" t="s">
        <v>1248</v>
      </c>
      <c r="I141" s="485" t="s">
        <v>1249</v>
      </c>
    </row>
    <row r="142" spans="1:9" x14ac:dyDescent="0.25">
      <c r="A142" s="488">
        <v>141</v>
      </c>
      <c r="B142" s="486">
        <v>5409027</v>
      </c>
      <c r="C142" s="487" t="s">
        <v>1250</v>
      </c>
      <c r="D142" s="486" t="s">
        <v>1251</v>
      </c>
      <c r="E142" s="485" t="s">
        <v>1252</v>
      </c>
      <c r="F142" s="485" t="s">
        <v>1253</v>
      </c>
      <c r="G142" s="485" t="s">
        <v>1253</v>
      </c>
      <c r="H142" s="485" t="s">
        <v>1248</v>
      </c>
      <c r="I142" s="485" t="s">
        <v>1254</v>
      </c>
    </row>
    <row r="143" spans="1:9" x14ac:dyDescent="0.25">
      <c r="A143" s="488">
        <v>142</v>
      </c>
      <c r="B143" s="486">
        <v>5409026</v>
      </c>
      <c r="C143" s="487" t="s">
        <v>1255</v>
      </c>
      <c r="D143" s="486" t="s">
        <v>1256</v>
      </c>
      <c r="E143" s="485" t="s">
        <v>1257</v>
      </c>
      <c r="F143" s="485" t="s">
        <v>1258</v>
      </c>
      <c r="G143" s="485" t="s">
        <v>1259</v>
      </c>
      <c r="H143" s="485" t="s">
        <v>1248</v>
      </c>
      <c r="I143" s="485" t="s">
        <v>1254</v>
      </c>
    </row>
    <row r="144" spans="1:9" x14ac:dyDescent="0.25">
      <c r="A144" s="488">
        <v>143</v>
      </c>
      <c r="B144" s="486">
        <v>5604152</v>
      </c>
      <c r="C144" s="487" t="s">
        <v>1260</v>
      </c>
      <c r="D144" s="486" t="s">
        <v>1261</v>
      </c>
      <c r="E144" s="485" t="s">
        <v>1262</v>
      </c>
      <c r="F144" s="485" t="s">
        <v>1263</v>
      </c>
      <c r="G144" s="485" t="s">
        <v>1259</v>
      </c>
      <c r="H144" s="485" t="s">
        <v>1248</v>
      </c>
      <c r="I144" s="485" t="s">
        <v>1254</v>
      </c>
    </row>
    <row r="145" spans="1:9" x14ac:dyDescent="0.25">
      <c r="A145" s="488">
        <v>144</v>
      </c>
      <c r="B145" s="486">
        <v>5507087</v>
      </c>
      <c r="C145" s="500" t="s">
        <v>2182</v>
      </c>
      <c r="E145" s="485" t="s">
        <v>1264</v>
      </c>
      <c r="F145" s="485" t="s">
        <v>1265</v>
      </c>
      <c r="G145" s="485" t="s">
        <v>1266</v>
      </c>
      <c r="H145" s="485" t="s">
        <v>1248</v>
      </c>
      <c r="I145" s="485" t="s">
        <v>1267</v>
      </c>
    </row>
    <row r="146" spans="1:9" x14ac:dyDescent="0.25">
      <c r="A146" s="488">
        <v>145</v>
      </c>
      <c r="B146" s="486">
        <v>5610218</v>
      </c>
      <c r="C146" s="487" t="s">
        <v>1268</v>
      </c>
      <c r="D146" s="486" t="s">
        <v>1269</v>
      </c>
      <c r="E146" s="485" t="s">
        <v>1270</v>
      </c>
      <c r="F146" s="485" t="s">
        <v>1271</v>
      </c>
      <c r="G146" s="485" t="s">
        <v>1177</v>
      </c>
      <c r="H146" s="485" t="s">
        <v>1248</v>
      </c>
      <c r="I146" s="485" t="s">
        <v>1267</v>
      </c>
    </row>
    <row r="147" spans="1:9" x14ac:dyDescent="0.25">
      <c r="A147" s="488">
        <v>146</v>
      </c>
      <c r="B147" s="486">
        <v>5704241</v>
      </c>
      <c r="C147" s="487" t="s">
        <v>1272</v>
      </c>
      <c r="D147" s="486" t="s">
        <v>1273</v>
      </c>
      <c r="E147" s="485" t="s">
        <v>1274</v>
      </c>
      <c r="F147" s="485" t="s">
        <v>1275</v>
      </c>
      <c r="G147" s="485" t="s">
        <v>1276</v>
      </c>
      <c r="H147" s="485" t="s">
        <v>1277</v>
      </c>
      <c r="I147" s="485" t="s">
        <v>1254</v>
      </c>
    </row>
    <row r="148" spans="1:9" x14ac:dyDescent="0.25">
      <c r="A148" s="488">
        <v>147</v>
      </c>
      <c r="B148" s="486">
        <v>5506077</v>
      </c>
      <c r="C148" s="487" t="s">
        <v>1278</v>
      </c>
      <c r="D148" s="486" t="s">
        <v>1279</v>
      </c>
      <c r="E148" s="485" t="s">
        <v>1280</v>
      </c>
      <c r="F148" s="485" t="s">
        <v>1281</v>
      </c>
      <c r="G148" s="485" t="s">
        <v>1282</v>
      </c>
      <c r="H148" s="485" t="s">
        <v>1277</v>
      </c>
      <c r="I148" s="485" t="s">
        <v>1267</v>
      </c>
    </row>
    <row r="149" spans="1:9" x14ac:dyDescent="0.25">
      <c r="A149" s="488">
        <v>148</v>
      </c>
      <c r="B149" s="486">
        <v>5703233</v>
      </c>
      <c r="C149" s="487" t="s">
        <v>1283</v>
      </c>
      <c r="D149" s="486" t="s">
        <v>1284</v>
      </c>
      <c r="E149" s="485" t="s">
        <v>1285</v>
      </c>
      <c r="F149" s="485" t="s">
        <v>1286</v>
      </c>
      <c r="G149" s="485" t="s">
        <v>1287</v>
      </c>
      <c r="H149" s="485" t="s">
        <v>1288</v>
      </c>
      <c r="I149" s="485" t="s">
        <v>1289</v>
      </c>
    </row>
    <row r="150" spans="1:9" x14ac:dyDescent="0.25">
      <c r="A150" s="488">
        <v>149</v>
      </c>
      <c r="B150" s="486">
        <v>5607204</v>
      </c>
      <c r="C150" s="487" t="s">
        <v>1290</v>
      </c>
      <c r="D150" s="486" t="s">
        <v>1291</v>
      </c>
      <c r="E150" s="485" t="s">
        <v>1292</v>
      </c>
      <c r="F150" s="485" t="s">
        <v>662</v>
      </c>
      <c r="G150" s="485" t="s">
        <v>705</v>
      </c>
      <c r="H150" s="485" t="s">
        <v>1288</v>
      </c>
      <c r="I150" s="485" t="s">
        <v>1293</v>
      </c>
    </row>
    <row r="151" spans="1:9" x14ac:dyDescent="0.25">
      <c r="A151" s="488">
        <v>150</v>
      </c>
      <c r="B151" s="486">
        <v>5412040</v>
      </c>
      <c r="C151" s="487" t="s">
        <v>1294</v>
      </c>
      <c r="D151" s="486" t="s">
        <v>1295</v>
      </c>
      <c r="E151" s="485" t="s">
        <v>1296</v>
      </c>
      <c r="F151" s="485" t="s">
        <v>1297</v>
      </c>
      <c r="G151" s="485" t="s">
        <v>1298</v>
      </c>
      <c r="H151" s="485" t="s">
        <v>1288</v>
      </c>
      <c r="I151" s="485" t="s">
        <v>1299</v>
      </c>
    </row>
    <row r="152" spans="1:9" x14ac:dyDescent="0.25">
      <c r="A152" s="488">
        <v>151</v>
      </c>
      <c r="B152" s="486">
        <v>5703229</v>
      </c>
      <c r="C152" s="487" t="s">
        <v>1300</v>
      </c>
      <c r="D152" s="486" t="s">
        <v>1301</v>
      </c>
      <c r="E152" s="485" t="s">
        <v>1302</v>
      </c>
      <c r="F152" s="485" t="s">
        <v>1303</v>
      </c>
      <c r="G152" s="485" t="s">
        <v>1304</v>
      </c>
      <c r="H152" s="485" t="s">
        <v>1305</v>
      </c>
      <c r="I152" s="485" t="s">
        <v>1306</v>
      </c>
    </row>
    <row r="153" spans="1:9" x14ac:dyDescent="0.25">
      <c r="A153" s="488">
        <v>152</v>
      </c>
      <c r="B153" s="486">
        <v>5605184</v>
      </c>
      <c r="C153" s="487" t="s">
        <v>1307</v>
      </c>
      <c r="D153" s="486" t="s">
        <v>1308</v>
      </c>
      <c r="E153" s="485" t="s">
        <v>1309</v>
      </c>
      <c r="F153" s="485" t="s">
        <v>1310</v>
      </c>
      <c r="G153" s="485" t="s">
        <v>1311</v>
      </c>
      <c r="H153" s="485" t="s">
        <v>1305</v>
      </c>
      <c r="I153" s="485" t="s">
        <v>1312</v>
      </c>
    </row>
    <row r="154" spans="1:9" x14ac:dyDescent="0.25">
      <c r="A154" s="488">
        <v>153</v>
      </c>
      <c r="B154" s="486">
        <v>5703237</v>
      </c>
      <c r="C154" s="487" t="s">
        <v>1313</v>
      </c>
      <c r="D154" s="486" t="s">
        <v>1314</v>
      </c>
      <c r="E154" s="485" t="s">
        <v>1315</v>
      </c>
      <c r="F154" s="485" t="s">
        <v>1316</v>
      </c>
      <c r="G154" s="485" t="s">
        <v>1317</v>
      </c>
      <c r="H154" s="485" t="s">
        <v>1305</v>
      </c>
      <c r="I154" s="485" t="s">
        <v>1312</v>
      </c>
    </row>
    <row r="155" spans="1:9" x14ac:dyDescent="0.25">
      <c r="A155" s="488">
        <v>154</v>
      </c>
      <c r="B155" s="486">
        <v>5706276</v>
      </c>
      <c r="C155" s="487" t="s">
        <v>1318</v>
      </c>
      <c r="D155" s="486" t="s">
        <v>1319</v>
      </c>
      <c r="E155" s="485" t="s">
        <v>1320</v>
      </c>
      <c r="F155" s="485" t="s">
        <v>1321</v>
      </c>
      <c r="G155" s="485" t="s">
        <v>1317</v>
      </c>
      <c r="H155" s="485" t="s">
        <v>1305</v>
      </c>
      <c r="I155" s="485" t="s">
        <v>1312</v>
      </c>
    </row>
    <row r="156" spans="1:9" x14ac:dyDescent="0.25">
      <c r="A156" s="488">
        <v>155</v>
      </c>
      <c r="B156" s="486">
        <v>5705252</v>
      </c>
      <c r="C156" s="487" t="s">
        <v>1322</v>
      </c>
      <c r="D156" s="486" t="s">
        <v>1323</v>
      </c>
      <c r="E156" s="485" t="s">
        <v>1324</v>
      </c>
      <c r="F156" s="485" t="s">
        <v>1325</v>
      </c>
      <c r="G156" s="485" t="s">
        <v>1326</v>
      </c>
      <c r="H156" s="485" t="s">
        <v>1327</v>
      </c>
      <c r="I156" s="485" t="s">
        <v>1328</v>
      </c>
    </row>
    <row r="157" spans="1:9" x14ac:dyDescent="0.25">
      <c r="A157" s="488">
        <v>156</v>
      </c>
      <c r="B157" s="486">
        <v>5711311</v>
      </c>
      <c r="C157" s="487" t="s">
        <v>1329</v>
      </c>
      <c r="D157" s="486" t="s">
        <v>1330</v>
      </c>
      <c r="E157" s="485" t="s">
        <v>1331</v>
      </c>
      <c r="F157" s="485" t="s">
        <v>1331</v>
      </c>
      <c r="G157" s="485" t="s">
        <v>1332</v>
      </c>
      <c r="H157" s="485" t="s">
        <v>1327</v>
      </c>
      <c r="I157" s="485" t="s">
        <v>1328</v>
      </c>
    </row>
    <row r="158" spans="1:9" x14ac:dyDescent="0.25">
      <c r="A158" s="488">
        <v>157</v>
      </c>
      <c r="B158" s="486">
        <v>5605172</v>
      </c>
      <c r="C158" s="487" t="s">
        <v>1333</v>
      </c>
      <c r="D158" s="486" t="s">
        <v>1334</v>
      </c>
      <c r="E158" s="485" t="s">
        <v>1335</v>
      </c>
      <c r="F158" s="485" t="s">
        <v>1336</v>
      </c>
      <c r="G158" s="485" t="s">
        <v>1337</v>
      </c>
      <c r="H158" s="485" t="s">
        <v>1327</v>
      </c>
      <c r="I158" s="485" t="s">
        <v>1328</v>
      </c>
    </row>
    <row r="159" spans="1:9" x14ac:dyDescent="0.25">
      <c r="A159" s="488">
        <v>158</v>
      </c>
      <c r="B159" s="486">
        <v>5602130</v>
      </c>
      <c r="C159" s="487" t="s">
        <v>1338</v>
      </c>
      <c r="D159" s="486" t="s">
        <v>1339</v>
      </c>
      <c r="E159" s="485" t="s">
        <v>1340</v>
      </c>
      <c r="F159" s="485" t="s">
        <v>1341</v>
      </c>
      <c r="G159" s="485" t="s">
        <v>705</v>
      </c>
      <c r="H159" s="485" t="s">
        <v>1327</v>
      </c>
      <c r="I159" s="485" t="s">
        <v>1328</v>
      </c>
    </row>
    <row r="160" spans="1:9" x14ac:dyDescent="0.25">
      <c r="A160" s="488">
        <v>159</v>
      </c>
      <c r="B160" s="486">
        <v>5507092</v>
      </c>
      <c r="C160" s="487" t="s">
        <v>1342</v>
      </c>
      <c r="D160" s="486" t="s">
        <v>1343</v>
      </c>
      <c r="E160" s="485" t="s">
        <v>1344</v>
      </c>
      <c r="F160" s="485" t="s">
        <v>1345</v>
      </c>
      <c r="G160" s="485" t="s">
        <v>1346</v>
      </c>
      <c r="H160" s="485" t="s">
        <v>1327</v>
      </c>
      <c r="I160" s="485" t="s">
        <v>1328</v>
      </c>
    </row>
    <row r="161" spans="1:9" x14ac:dyDescent="0.25">
      <c r="A161" s="488">
        <v>160</v>
      </c>
      <c r="B161" s="486">
        <v>5605183</v>
      </c>
      <c r="C161" s="487" t="s">
        <v>1347</v>
      </c>
      <c r="D161" s="486" t="s">
        <v>1348</v>
      </c>
      <c r="E161" s="485" t="s">
        <v>1349</v>
      </c>
      <c r="F161" s="485" t="s">
        <v>1350</v>
      </c>
      <c r="G161" s="485" t="s">
        <v>1346</v>
      </c>
      <c r="H161" s="485" t="s">
        <v>1327</v>
      </c>
      <c r="I161" s="485" t="s">
        <v>1328</v>
      </c>
    </row>
    <row r="162" spans="1:9" x14ac:dyDescent="0.25">
      <c r="A162" s="488">
        <v>161</v>
      </c>
      <c r="B162" s="486">
        <v>5709297</v>
      </c>
      <c r="C162" s="487" t="s">
        <v>1351</v>
      </c>
      <c r="D162" s="486" t="s">
        <v>1352</v>
      </c>
      <c r="E162" s="485" t="s">
        <v>1131</v>
      </c>
      <c r="F162" s="485" t="s">
        <v>1353</v>
      </c>
      <c r="G162" s="485" t="s">
        <v>1353</v>
      </c>
      <c r="H162" s="485" t="s">
        <v>1327</v>
      </c>
      <c r="I162" s="485" t="s">
        <v>1354</v>
      </c>
    </row>
    <row r="163" spans="1:9" x14ac:dyDescent="0.25">
      <c r="A163" s="488">
        <v>162</v>
      </c>
      <c r="B163" s="486">
        <v>5603142</v>
      </c>
      <c r="C163" s="487" t="s">
        <v>1355</v>
      </c>
      <c r="D163" s="486" t="s">
        <v>1356</v>
      </c>
      <c r="E163" s="485" t="s">
        <v>1357</v>
      </c>
      <c r="F163" s="485" t="s">
        <v>1358</v>
      </c>
      <c r="G163" s="485" t="s">
        <v>1359</v>
      </c>
      <c r="H163" s="485" t="s">
        <v>1360</v>
      </c>
      <c r="I163" s="485" t="s">
        <v>1361</v>
      </c>
    </row>
    <row r="164" spans="1:9" x14ac:dyDescent="0.25">
      <c r="A164" s="488">
        <v>163</v>
      </c>
      <c r="B164" s="486">
        <v>5405010</v>
      </c>
      <c r="C164" s="487" t="s">
        <v>1362</v>
      </c>
      <c r="D164" s="486" t="s">
        <v>1363</v>
      </c>
      <c r="E164" s="485" t="s">
        <v>1364</v>
      </c>
      <c r="F164" s="485" t="s">
        <v>1365</v>
      </c>
      <c r="G164" s="485" t="s">
        <v>1366</v>
      </c>
      <c r="H164" s="485" t="s">
        <v>1367</v>
      </c>
      <c r="I164" s="485" t="s">
        <v>1368</v>
      </c>
    </row>
    <row r="165" spans="1:9" x14ac:dyDescent="0.25">
      <c r="A165" s="488">
        <v>166</v>
      </c>
      <c r="B165" s="486">
        <v>5507088</v>
      </c>
      <c r="C165" s="487" t="s">
        <v>1369</v>
      </c>
      <c r="D165" s="486" t="s">
        <v>1370</v>
      </c>
      <c r="E165" s="485" t="s">
        <v>1371</v>
      </c>
      <c r="F165" s="485" t="s">
        <v>1372</v>
      </c>
      <c r="G165" s="485" t="s">
        <v>1366</v>
      </c>
      <c r="H165" s="485" t="s">
        <v>1367</v>
      </c>
      <c r="I165" s="485" t="s">
        <v>1368</v>
      </c>
    </row>
    <row r="166" spans="1:9" x14ac:dyDescent="0.25">
      <c r="A166" s="488">
        <v>164</v>
      </c>
      <c r="B166" s="486">
        <v>5506079</v>
      </c>
      <c r="C166" s="487" t="s">
        <v>1373</v>
      </c>
      <c r="D166" s="486" t="s">
        <v>1374</v>
      </c>
      <c r="E166" s="485" t="s">
        <v>1375</v>
      </c>
      <c r="F166" s="485" t="s">
        <v>1376</v>
      </c>
      <c r="G166" s="485" t="s">
        <v>1377</v>
      </c>
      <c r="H166" s="485" t="s">
        <v>1367</v>
      </c>
      <c r="I166" s="485" t="s">
        <v>1368</v>
      </c>
    </row>
    <row r="167" spans="1:9" x14ac:dyDescent="0.25">
      <c r="A167" s="488">
        <v>165</v>
      </c>
      <c r="B167" s="486">
        <v>5506080</v>
      </c>
      <c r="C167" s="487" t="s">
        <v>1378</v>
      </c>
      <c r="D167" s="486" t="s">
        <v>1379</v>
      </c>
      <c r="E167" s="485" t="s">
        <v>1380</v>
      </c>
      <c r="F167" s="485" t="s">
        <v>1376</v>
      </c>
      <c r="G167" s="485" t="s">
        <v>1377</v>
      </c>
      <c r="H167" s="485" t="s">
        <v>1367</v>
      </c>
      <c r="I167" s="485" t="s">
        <v>1368</v>
      </c>
    </row>
    <row r="168" spans="1:9" x14ac:dyDescent="0.25">
      <c r="A168" s="488">
        <v>167</v>
      </c>
      <c r="B168" s="486">
        <v>5510107</v>
      </c>
      <c r="C168" s="487" t="s">
        <v>1381</v>
      </c>
      <c r="D168" s="486" t="s">
        <v>1382</v>
      </c>
      <c r="E168" s="485" t="s">
        <v>1383</v>
      </c>
      <c r="F168" s="485" t="s">
        <v>1384</v>
      </c>
      <c r="G168" s="485" t="s">
        <v>1377</v>
      </c>
      <c r="H168" s="485" t="s">
        <v>1367</v>
      </c>
      <c r="I168" s="485" t="s">
        <v>1368</v>
      </c>
    </row>
    <row r="169" spans="1:9" x14ac:dyDescent="0.25">
      <c r="A169" s="488">
        <v>168</v>
      </c>
      <c r="B169" s="486">
        <v>5606192</v>
      </c>
      <c r="C169" s="487" t="s">
        <v>1385</v>
      </c>
      <c r="D169" s="486" t="s">
        <v>1386</v>
      </c>
      <c r="E169" s="485" t="s">
        <v>1387</v>
      </c>
      <c r="F169" s="485" t="s">
        <v>1388</v>
      </c>
      <c r="G169" s="485" t="s">
        <v>1377</v>
      </c>
      <c r="H169" s="485" t="s">
        <v>1367</v>
      </c>
      <c r="I169" s="485" t="s">
        <v>1368</v>
      </c>
    </row>
    <row r="170" spans="1:9" x14ac:dyDescent="0.25">
      <c r="A170" s="488">
        <v>169</v>
      </c>
      <c r="B170" s="486">
        <v>5609214</v>
      </c>
      <c r="C170" s="487" t="s">
        <v>1389</v>
      </c>
      <c r="D170" s="486" t="s">
        <v>1390</v>
      </c>
      <c r="E170" s="485" t="s">
        <v>1391</v>
      </c>
      <c r="F170" s="485" t="s">
        <v>1392</v>
      </c>
      <c r="G170" s="485" t="s">
        <v>1377</v>
      </c>
      <c r="H170" s="485" t="s">
        <v>1367</v>
      </c>
      <c r="I170" s="485" t="s">
        <v>1368</v>
      </c>
    </row>
    <row r="171" spans="1:9" x14ac:dyDescent="0.25">
      <c r="A171" s="488">
        <v>170</v>
      </c>
      <c r="B171" s="486">
        <v>5710304</v>
      </c>
      <c r="C171" s="487" t="s">
        <v>1393</v>
      </c>
      <c r="D171" s="486" t="s">
        <v>1394</v>
      </c>
      <c r="E171" s="485" t="s">
        <v>1395</v>
      </c>
      <c r="F171" s="485" t="s">
        <v>1396</v>
      </c>
      <c r="G171" s="485" t="s">
        <v>1397</v>
      </c>
      <c r="H171" s="485" t="s">
        <v>1367</v>
      </c>
      <c r="I171" s="485" t="s">
        <v>1368</v>
      </c>
    </row>
    <row r="172" spans="1:9" x14ac:dyDescent="0.25">
      <c r="A172" s="488">
        <v>175</v>
      </c>
      <c r="B172" s="486">
        <v>5710303</v>
      </c>
      <c r="C172" s="487" t="s">
        <v>1398</v>
      </c>
      <c r="D172" s="486" t="s">
        <v>1399</v>
      </c>
      <c r="E172" s="485" t="s">
        <v>1400</v>
      </c>
      <c r="F172" s="485" t="s">
        <v>1401</v>
      </c>
      <c r="G172" s="485" t="s">
        <v>1402</v>
      </c>
      <c r="H172" s="485" t="s">
        <v>1367</v>
      </c>
      <c r="I172" s="485" t="s">
        <v>1403</v>
      </c>
    </row>
    <row r="173" spans="1:9" x14ac:dyDescent="0.25">
      <c r="A173" s="488">
        <v>171</v>
      </c>
      <c r="B173" s="486">
        <v>5407025</v>
      </c>
      <c r="C173" s="487" t="s">
        <v>1404</v>
      </c>
      <c r="D173" s="486" t="s">
        <v>1405</v>
      </c>
      <c r="E173" s="485" t="s">
        <v>1406</v>
      </c>
      <c r="F173" s="485" t="s">
        <v>1407</v>
      </c>
      <c r="G173" s="485" t="s">
        <v>1408</v>
      </c>
      <c r="H173" s="485" t="s">
        <v>1367</v>
      </c>
      <c r="I173" s="485" t="s">
        <v>1403</v>
      </c>
    </row>
    <row r="174" spans="1:9" x14ac:dyDescent="0.25">
      <c r="A174" s="488">
        <v>176</v>
      </c>
      <c r="B174" s="486">
        <v>5605185</v>
      </c>
      <c r="C174" s="487" t="s">
        <v>1409</v>
      </c>
      <c r="D174" s="486" t="s">
        <v>1410</v>
      </c>
      <c r="E174" s="485" t="s">
        <v>1411</v>
      </c>
      <c r="F174" s="485" t="s">
        <v>1412</v>
      </c>
      <c r="G174" s="485" t="s">
        <v>1413</v>
      </c>
      <c r="H174" s="485" t="s">
        <v>1367</v>
      </c>
      <c r="I174" s="485" t="s">
        <v>1403</v>
      </c>
    </row>
    <row r="175" spans="1:9" x14ac:dyDescent="0.25">
      <c r="A175" s="488">
        <v>177</v>
      </c>
      <c r="B175" s="486">
        <v>5707287</v>
      </c>
      <c r="C175" s="487" t="s">
        <v>1414</v>
      </c>
      <c r="D175" s="486" t="s">
        <v>1415</v>
      </c>
      <c r="E175" s="485" t="s">
        <v>1416</v>
      </c>
      <c r="F175" s="485" t="s">
        <v>1412</v>
      </c>
      <c r="G175" s="485" t="s">
        <v>1413</v>
      </c>
      <c r="H175" s="485" t="s">
        <v>1367</v>
      </c>
      <c r="I175" s="485" t="s">
        <v>1403</v>
      </c>
    </row>
    <row r="176" spans="1:9" x14ac:dyDescent="0.25">
      <c r="A176" s="488">
        <v>172</v>
      </c>
      <c r="B176" s="486">
        <v>5405012</v>
      </c>
      <c r="C176" s="487" t="s">
        <v>1417</v>
      </c>
      <c r="D176" s="486" t="s">
        <v>1418</v>
      </c>
      <c r="E176" s="485" t="s">
        <v>1419</v>
      </c>
      <c r="F176" s="485" t="s">
        <v>1420</v>
      </c>
      <c r="G176" s="485" t="s">
        <v>1421</v>
      </c>
      <c r="H176" s="485" t="s">
        <v>1367</v>
      </c>
      <c r="I176" s="485" t="s">
        <v>1403</v>
      </c>
    </row>
    <row r="177" spans="1:9" x14ac:dyDescent="0.25">
      <c r="A177" s="488">
        <v>173</v>
      </c>
      <c r="B177" s="486">
        <v>5410033</v>
      </c>
      <c r="C177" s="487" t="s">
        <v>1422</v>
      </c>
      <c r="D177" s="486" t="s">
        <v>1423</v>
      </c>
      <c r="E177" s="485" t="s">
        <v>1424</v>
      </c>
      <c r="F177" s="485" t="s">
        <v>1425</v>
      </c>
      <c r="G177" s="485" t="s">
        <v>1421</v>
      </c>
      <c r="H177" s="485" t="s">
        <v>1367</v>
      </c>
      <c r="I177" s="485" t="s">
        <v>1403</v>
      </c>
    </row>
    <row r="178" spans="1:9" x14ac:dyDescent="0.25">
      <c r="A178" s="488">
        <v>174</v>
      </c>
      <c r="B178" s="486">
        <v>5405006</v>
      </c>
      <c r="C178" s="487" t="s">
        <v>1426</v>
      </c>
      <c r="D178" s="486" t="s">
        <v>1427</v>
      </c>
      <c r="E178" s="485" t="s">
        <v>1428</v>
      </c>
      <c r="F178" s="485" t="s">
        <v>1429</v>
      </c>
      <c r="G178" s="485" t="s">
        <v>1430</v>
      </c>
      <c r="H178" s="485" t="s">
        <v>1367</v>
      </c>
      <c r="I178" s="485" t="s">
        <v>1403</v>
      </c>
    </row>
    <row r="179" spans="1:9" x14ac:dyDescent="0.25">
      <c r="A179" s="488">
        <v>178</v>
      </c>
      <c r="B179" s="486">
        <v>5510110</v>
      </c>
      <c r="C179" s="487" t="s">
        <v>1431</v>
      </c>
      <c r="D179" s="486" t="s">
        <v>1432</v>
      </c>
      <c r="E179" s="485" t="s">
        <v>1433</v>
      </c>
      <c r="F179" s="485" t="s">
        <v>1434</v>
      </c>
      <c r="G179" s="485" t="s">
        <v>1435</v>
      </c>
      <c r="H179" s="485" t="s">
        <v>1367</v>
      </c>
      <c r="I179" s="485" t="s">
        <v>1436</v>
      </c>
    </row>
    <row r="180" spans="1:9" x14ac:dyDescent="0.25">
      <c r="A180" s="488">
        <v>179</v>
      </c>
      <c r="B180" s="486">
        <v>5605178</v>
      </c>
      <c r="C180" s="487" t="s">
        <v>1437</v>
      </c>
      <c r="D180" s="486" t="s">
        <v>1438</v>
      </c>
      <c r="E180" s="485" t="s">
        <v>1439</v>
      </c>
      <c r="F180" s="485" t="s">
        <v>1440</v>
      </c>
      <c r="G180" s="485" t="s">
        <v>1441</v>
      </c>
      <c r="H180" s="485" t="s">
        <v>1442</v>
      </c>
      <c r="I180" s="485" t="s">
        <v>1443</v>
      </c>
    </row>
    <row r="181" spans="1:9" x14ac:dyDescent="0.25">
      <c r="A181" s="488">
        <v>180</v>
      </c>
      <c r="B181" s="486">
        <v>5705254</v>
      </c>
      <c r="C181" s="487" t="s">
        <v>1444</v>
      </c>
      <c r="D181" s="486" t="s">
        <v>1445</v>
      </c>
      <c r="E181" s="485" t="s">
        <v>1446</v>
      </c>
      <c r="F181" s="485" t="s">
        <v>1447</v>
      </c>
      <c r="G181" s="485" t="s">
        <v>1448</v>
      </c>
      <c r="H181" s="485" t="s">
        <v>1449</v>
      </c>
      <c r="I181" s="485" t="s">
        <v>1450</v>
      </c>
    </row>
    <row r="182" spans="1:9" x14ac:dyDescent="0.25">
      <c r="A182" s="488">
        <v>181</v>
      </c>
      <c r="B182" s="486">
        <v>5610217</v>
      </c>
      <c r="C182" s="500" t="s">
        <v>2183</v>
      </c>
      <c r="E182" s="485" t="s">
        <v>1451</v>
      </c>
      <c r="F182" s="485" t="s">
        <v>1452</v>
      </c>
      <c r="G182" s="485" t="s">
        <v>1448</v>
      </c>
      <c r="H182" s="485" t="s">
        <v>1449</v>
      </c>
    </row>
    <row r="183" spans="1:9" x14ac:dyDescent="0.25">
      <c r="A183" s="488">
        <v>182</v>
      </c>
      <c r="B183" s="486">
        <v>5511118</v>
      </c>
      <c r="C183" s="500" t="s">
        <v>2184</v>
      </c>
      <c r="E183" s="485" t="s">
        <v>1453</v>
      </c>
      <c r="F183" s="485" t="s">
        <v>1421</v>
      </c>
      <c r="G183" s="485" t="s">
        <v>1454</v>
      </c>
      <c r="H183" s="485" t="s">
        <v>1455</v>
      </c>
      <c r="I183" s="485" t="s">
        <v>1456</v>
      </c>
    </row>
    <row r="184" spans="1:9" x14ac:dyDescent="0.25">
      <c r="A184" s="488">
        <v>183</v>
      </c>
      <c r="B184" s="486">
        <v>5601124</v>
      </c>
      <c r="C184" s="500" t="s">
        <v>2185</v>
      </c>
      <c r="E184" s="485" t="s">
        <v>1457</v>
      </c>
      <c r="F184" s="485" t="s">
        <v>1458</v>
      </c>
      <c r="G184" s="485" t="s">
        <v>1454</v>
      </c>
      <c r="H184" s="485" t="s">
        <v>1455</v>
      </c>
      <c r="I184" s="485" t="s">
        <v>1459</v>
      </c>
    </row>
    <row r="185" spans="1:9" x14ac:dyDescent="0.25">
      <c r="A185" s="488">
        <v>184</v>
      </c>
      <c r="B185" s="486">
        <v>5406013</v>
      </c>
      <c r="C185" s="487" t="s">
        <v>1460</v>
      </c>
      <c r="D185" s="486" t="s">
        <v>1461</v>
      </c>
      <c r="E185" s="485" t="s">
        <v>987</v>
      </c>
      <c r="F185" s="485" t="s">
        <v>904</v>
      </c>
      <c r="G185" s="485" t="s">
        <v>1462</v>
      </c>
      <c r="H185" s="485" t="s">
        <v>1463</v>
      </c>
      <c r="I185" s="485" t="s">
        <v>1464</v>
      </c>
    </row>
    <row r="186" spans="1:9" x14ac:dyDescent="0.25">
      <c r="A186" s="488">
        <v>185</v>
      </c>
      <c r="B186" s="486">
        <v>5603146</v>
      </c>
      <c r="C186" s="487" t="s">
        <v>1465</v>
      </c>
      <c r="D186" s="486" t="s">
        <v>1466</v>
      </c>
      <c r="E186" s="485" t="s">
        <v>1467</v>
      </c>
      <c r="F186" s="485" t="s">
        <v>1468</v>
      </c>
      <c r="G186" s="485" t="s">
        <v>705</v>
      </c>
      <c r="H186" s="485" t="s">
        <v>1463</v>
      </c>
      <c r="I186" s="485" t="s">
        <v>1464</v>
      </c>
    </row>
    <row r="187" spans="1:9" x14ac:dyDescent="0.25">
      <c r="A187" s="488">
        <v>186</v>
      </c>
      <c r="B187" s="486">
        <v>5606190</v>
      </c>
      <c r="C187" s="487" t="s">
        <v>1469</v>
      </c>
      <c r="D187" s="486" t="s">
        <v>1470</v>
      </c>
      <c r="E187" s="485" t="s">
        <v>1471</v>
      </c>
      <c r="F187" s="485" t="s">
        <v>1472</v>
      </c>
      <c r="G187" s="485" t="s">
        <v>705</v>
      </c>
      <c r="H187" s="485" t="s">
        <v>1463</v>
      </c>
      <c r="I187" s="485" t="s">
        <v>1464</v>
      </c>
    </row>
    <row r="188" spans="1:9" x14ac:dyDescent="0.25">
      <c r="A188" s="488">
        <v>187</v>
      </c>
      <c r="B188" s="486">
        <v>5607200</v>
      </c>
      <c r="C188" s="500" t="s">
        <v>2186</v>
      </c>
      <c r="E188" s="485" t="s">
        <v>1473</v>
      </c>
      <c r="F188" s="485" t="s">
        <v>1474</v>
      </c>
      <c r="G188" s="485" t="s">
        <v>1475</v>
      </c>
      <c r="H188" s="485" t="s">
        <v>1463</v>
      </c>
      <c r="I188" s="485" t="s">
        <v>1476</v>
      </c>
    </row>
    <row r="189" spans="1:9" x14ac:dyDescent="0.25">
      <c r="A189" s="488">
        <v>188</v>
      </c>
      <c r="B189" s="486">
        <v>5511117</v>
      </c>
      <c r="C189" s="500" t="s">
        <v>2187</v>
      </c>
      <c r="E189" s="485" t="s">
        <v>1477</v>
      </c>
      <c r="F189" s="485" t="s">
        <v>1478</v>
      </c>
      <c r="G189" s="485" t="s">
        <v>1479</v>
      </c>
      <c r="H189" s="485" t="s">
        <v>1463</v>
      </c>
      <c r="I189" s="485" t="s">
        <v>1480</v>
      </c>
    </row>
    <row r="190" spans="1:9" x14ac:dyDescent="0.25">
      <c r="A190" s="488">
        <v>189</v>
      </c>
      <c r="B190" s="486">
        <v>5604159</v>
      </c>
      <c r="C190" s="500" t="s">
        <v>2188</v>
      </c>
      <c r="E190" s="485" t="s">
        <v>1481</v>
      </c>
      <c r="F190" s="485" t="s">
        <v>1482</v>
      </c>
      <c r="G190" s="485" t="s">
        <v>1483</v>
      </c>
      <c r="H190" s="485" t="s">
        <v>1463</v>
      </c>
    </row>
    <row r="191" spans="1:9" x14ac:dyDescent="0.25">
      <c r="A191" s="488">
        <v>190</v>
      </c>
      <c r="B191" s="486">
        <v>5410029</v>
      </c>
      <c r="C191" s="487" t="s">
        <v>1484</v>
      </c>
      <c r="D191" s="486" t="s">
        <v>1485</v>
      </c>
      <c r="E191" s="485" t="s">
        <v>1486</v>
      </c>
      <c r="F191" s="485" t="s">
        <v>1487</v>
      </c>
      <c r="G191" s="485" t="s">
        <v>1488</v>
      </c>
      <c r="H191" s="485" t="s">
        <v>1489</v>
      </c>
      <c r="I191" s="485" t="s">
        <v>1490</v>
      </c>
    </row>
    <row r="192" spans="1:9" x14ac:dyDescent="0.25">
      <c r="A192" s="488">
        <v>191</v>
      </c>
      <c r="B192" s="486">
        <v>5405005</v>
      </c>
      <c r="C192" s="487" t="s">
        <v>1491</v>
      </c>
      <c r="D192" s="486" t="s">
        <v>1492</v>
      </c>
      <c r="E192" s="485" t="s">
        <v>1493</v>
      </c>
      <c r="F192" s="485" t="s">
        <v>1494</v>
      </c>
      <c r="G192" s="485" t="s">
        <v>1495</v>
      </c>
      <c r="H192" s="485" t="s">
        <v>1496</v>
      </c>
      <c r="I192" s="485" t="s">
        <v>1497</v>
      </c>
    </row>
    <row r="193" spans="1:9" x14ac:dyDescent="0.25">
      <c r="A193" s="488">
        <v>192</v>
      </c>
      <c r="B193" s="486">
        <v>5510100</v>
      </c>
      <c r="C193" s="487" t="s">
        <v>1498</v>
      </c>
      <c r="D193" s="486" t="s">
        <v>1499</v>
      </c>
      <c r="E193" s="485" t="s">
        <v>1500</v>
      </c>
      <c r="F193" s="485" t="s">
        <v>1501</v>
      </c>
      <c r="G193" s="485" t="s">
        <v>705</v>
      </c>
      <c r="H193" s="485" t="s">
        <v>1496</v>
      </c>
      <c r="I193" s="485" t="s">
        <v>1497</v>
      </c>
    </row>
    <row r="194" spans="1:9" x14ac:dyDescent="0.25">
      <c r="A194" s="488">
        <v>193</v>
      </c>
      <c r="B194" s="486">
        <v>5511114</v>
      </c>
      <c r="C194" s="487" t="s">
        <v>1502</v>
      </c>
      <c r="D194" s="486" t="s">
        <v>1503</v>
      </c>
      <c r="E194" s="485" t="s">
        <v>1504</v>
      </c>
      <c r="F194" s="485" t="s">
        <v>864</v>
      </c>
      <c r="G194" s="485" t="s">
        <v>1505</v>
      </c>
      <c r="H194" s="485" t="s">
        <v>1496</v>
      </c>
      <c r="I194" s="485" t="s">
        <v>1497</v>
      </c>
    </row>
    <row r="195" spans="1:9" x14ac:dyDescent="0.25">
      <c r="A195" s="488">
        <v>194</v>
      </c>
      <c r="B195" s="486">
        <v>5703238</v>
      </c>
      <c r="C195" s="487" t="s">
        <v>1506</v>
      </c>
      <c r="D195" s="486" t="s">
        <v>1507</v>
      </c>
      <c r="E195" s="485" t="s">
        <v>1508</v>
      </c>
      <c r="F195" s="485" t="s">
        <v>1509</v>
      </c>
      <c r="G195" s="485" t="s">
        <v>1510</v>
      </c>
      <c r="H195" s="485" t="s">
        <v>1496</v>
      </c>
      <c r="I195" s="485" t="s">
        <v>1511</v>
      </c>
    </row>
    <row r="196" spans="1:9" x14ac:dyDescent="0.25">
      <c r="A196" s="488">
        <v>195</v>
      </c>
      <c r="B196" s="486">
        <v>5604154</v>
      </c>
      <c r="C196" s="487" t="s">
        <v>1512</v>
      </c>
      <c r="D196" s="486" t="s">
        <v>1513</v>
      </c>
      <c r="E196" s="485" t="s">
        <v>1514</v>
      </c>
      <c r="F196" s="485" t="s">
        <v>1515</v>
      </c>
      <c r="G196" s="485" t="s">
        <v>1516</v>
      </c>
      <c r="H196" s="485" t="s">
        <v>1517</v>
      </c>
      <c r="I196" s="485" t="s">
        <v>1518</v>
      </c>
    </row>
    <row r="197" spans="1:9" x14ac:dyDescent="0.25">
      <c r="A197" s="488">
        <v>196</v>
      </c>
      <c r="B197" s="486">
        <v>5510101</v>
      </c>
      <c r="C197" s="487" t="s">
        <v>1519</v>
      </c>
      <c r="D197" s="486" t="s">
        <v>1520</v>
      </c>
      <c r="E197" s="485" t="s">
        <v>1521</v>
      </c>
      <c r="F197" s="485" t="s">
        <v>1522</v>
      </c>
      <c r="G197" s="485" t="s">
        <v>1523</v>
      </c>
      <c r="H197" s="485" t="s">
        <v>1517</v>
      </c>
      <c r="I197" s="485" t="s">
        <v>1524</v>
      </c>
    </row>
    <row r="198" spans="1:9" x14ac:dyDescent="0.25">
      <c r="A198" s="488">
        <v>197</v>
      </c>
      <c r="B198" s="486">
        <v>5707286</v>
      </c>
      <c r="C198" s="487" t="s">
        <v>1525</v>
      </c>
      <c r="D198" s="486" t="s">
        <v>1526</v>
      </c>
      <c r="E198" s="485" t="s">
        <v>1527</v>
      </c>
      <c r="F198" s="485" t="s">
        <v>1528</v>
      </c>
      <c r="G198" s="485" t="s">
        <v>1523</v>
      </c>
      <c r="H198" s="485" t="s">
        <v>1517</v>
      </c>
      <c r="I198" s="485" t="s">
        <v>1524</v>
      </c>
    </row>
    <row r="199" spans="1:9" x14ac:dyDescent="0.25">
      <c r="A199" s="488">
        <v>198</v>
      </c>
      <c r="B199" s="486">
        <v>5607205</v>
      </c>
      <c r="C199" s="500" t="s">
        <v>2189</v>
      </c>
      <c r="E199" s="485" t="s">
        <v>1529</v>
      </c>
      <c r="F199" s="485" t="s">
        <v>1530</v>
      </c>
      <c r="G199" s="485" t="s">
        <v>705</v>
      </c>
      <c r="H199" s="485" t="s">
        <v>1531</v>
      </c>
      <c r="I199" s="485" t="s">
        <v>1532</v>
      </c>
    </row>
    <row r="200" spans="1:9" x14ac:dyDescent="0.25">
      <c r="A200" s="488">
        <v>199</v>
      </c>
      <c r="B200" s="486">
        <v>5605181</v>
      </c>
      <c r="C200" s="487" t="s">
        <v>1533</v>
      </c>
      <c r="D200" s="486" t="s">
        <v>1534</v>
      </c>
      <c r="E200" s="485" t="s">
        <v>1535</v>
      </c>
      <c r="F200" s="485" t="s">
        <v>1536</v>
      </c>
      <c r="G200" s="485" t="s">
        <v>1537</v>
      </c>
      <c r="H200" s="485" t="s">
        <v>1538</v>
      </c>
      <c r="I200" s="485" t="s">
        <v>1539</v>
      </c>
    </row>
    <row r="201" spans="1:9" x14ac:dyDescent="0.25">
      <c r="A201" s="488">
        <v>200</v>
      </c>
      <c r="B201" s="486">
        <v>5602131</v>
      </c>
      <c r="C201" s="487" t="s">
        <v>1540</v>
      </c>
      <c r="D201" s="486" t="s">
        <v>1541</v>
      </c>
      <c r="E201" s="485" t="s">
        <v>1542</v>
      </c>
      <c r="F201" s="485" t="s">
        <v>1543</v>
      </c>
      <c r="G201" s="485" t="s">
        <v>1543</v>
      </c>
      <c r="H201" s="485" t="s">
        <v>1538</v>
      </c>
      <c r="I201" s="485" t="s">
        <v>1544</v>
      </c>
    </row>
    <row r="202" spans="1:9" x14ac:dyDescent="0.25">
      <c r="A202" s="488">
        <v>201</v>
      </c>
      <c r="B202" s="486">
        <v>5405007</v>
      </c>
      <c r="C202" s="487" t="s">
        <v>1545</v>
      </c>
      <c r="D202" s="486" t="s">
        <v>1546</v>
      </c>
      <c r="E202" s="485" t="s">
        <v>1547</v>
      </c>
      <c r="F202" s="485" t="s">
        <v>1548</v>
      </c>
      <c r="G202" s="485" t="s">
        <v>1549</v>
      </c>
      <c r="H202" s="485" t="s">
        <v>1550</v>
      </c>
      <c r="I202" s="485" t="s">
        <v>1551</v>
      </c>
    </row>
    <row r="203" spans="1:9" x14ac:dyDescent="0.25">
      <c r="A203" s="488">
        <v>202</v>
      </c>
      <c r="B203" s="486">
        <v>5706282</v>
      </c>
      <c r="C203" s="487" t="s">
        <v>1552</v>
      </c>
      <c r="D203" s="486" t="s">
        <v>1553</v>
      </c>
      <c r="E203" s="485" t="s">
        <v>1554</v>
      </c>
      <c r="F203" s="485" t="s">
        <v>1555</v>
      </c>
      <c r="G203" s="485" t="s">
        <v>1556</v>
      </c>
      <c r="H203" s="485" t="s">
        <v>1550</v>
      </c>
      <c r="I203" s="485" t="s">
        <v>1557</v>
      </c>
    </row>
    <row r="204" spans="1:9" x14ac:dyDescent="0.25">
      <c r="A204" s="488">
        <v>203</v>
      </c>
      <c r="B204" s="486">
        <v>5605165</v>
      </c>
      <c r="C204" s="487" t="s">
        <v>1558</v>
      </c>
      <c r="D204" s="486" t="s">
        <v>1559</v>
      </c>
      <c r="E204" s="485" t="s">
        <v>1560</v>
      </c>
      <c r="F204" s="485" t="s">
        <v>1561</v>
      </c>
      <c r="G204" s="485" t="s">
        <v>1562</v>
      </c>
      <c r="H204" s="485" t="s">
        <v>1563</v>
      </c>
      <c r="I204" s="485" t="s">
        <v>1564</v>
      </c>
    </row>
    <row r="205" spans="1:9" x14ac:dyDescent="0.25">
      <c r="A205" s="488">
        <v>204</v>
      </c>
      <c r="B205" s="486">
        <v>5602129</v>
      </c>
      <c r="C205" s="487" t="s">
        <v>1565</v>
      </c>
      <c r="D205" s="486" t="s">
        <v>1566</v>
      </c>
      <c r="E205" s="485" t="s">
        <v>1567</v>
      </c>
      <c r="F205" s="485" t="s">
        <v>1568</v>
      </c>
      <c r="G205" s="485" t="s">
        <v>1569</v>
      </c>
      <c r="H205" s="485" t="s">
        <v>1563</v>
      </c>
      <c r="I205" s="485" t="s">
        <v>1564</v>
      </c>
    </row>
    <row r="206" spans="1:9" x14ac:dyDescent="0.25">
      <c r="A206" s="488">
        <v>205</v>
      </c>
      <c r="B206" s="486">
        <v>5507089</v>
      </c>
      <c r="C206" s="487" t="s">
        <v>1570</v>
      </c>
      <c r="D206" s="486" t="s">
        <v>1571</v>
      </c>
      <c r="E206" s="485" t="s">
        <v>1572</v>
      </c>
      <c r="F206" s="485" t="s">
        <v>904</v>
      </c>
      <c r="G206" s="485" t="s">
        <v>1573</v>
      </c>
      <c r="H206" s="485" t="s">
        <v>1574</v>
      </c>
      <c r="I206" s="485" t="s">
        <v>1575</v>
      </c>
    </row>
    <row r="207" spans="1:9" x14ac:dyDescent="0.25">
      <c r="A207" s="488">
        <v>206</v>
      </c>
      <c r="B207" s="486">
        <v>5704245</v>
      </c>
      <c r="C207" s="487" t="s">
        <v>1576</v>
      </c>
      <c r="D207" s="486" t="s">
        <v>1577</v>
      </c>
      <c r="E207" s="485" t="s">
        <v>1578</v>
      </c>
      <c r="F207" s="485" t="s">
        <v>1579</v>
      </c>
      <c r="G207" s="485" t="s">
        <v>1580</v>
      </c>
      <c r="H207" s="485" t="s">
        <v>1574</v>
      </c>
      <c r="I207" s="485" t="s">
        <v>1581</v>
      </c>
    </row>
    <row r="208" spans="1:9" x14ac:dyDescent="0.25">
      <c r="A208" s="488">
        <v>207</v>
      </c>
      <c r="B208" s="486">
        <v>5703231</v>
      </c>
      <c r="C208" s="487" t="s">
        <v>1582</v>
      </c>
      <c r="D208" s="486" t="s">
        <v>1583</v>
      </c>
      <c r="E208" s="485" t="s">
        <v>1584</v>
      </c>
      <c r="F208" s="485" t="s">
        <v>753</v>
      </c>
      <c r="G208" s="485" t="s">
        <v>1585</v>
      </c>
      <c r="H208" s="485" t="s">
        <v>1574</v>
      </c>
      <c r="I208" s="485" t="s">
        <v>1586</v>
      </c>
    </row>
    <row r="209" spans="1:9" x14ac:dyDescent="0.25">
      <c r="A209" s="488">
        <v>208</v>
      </c>
      <c r="B209" s="486">
        <v>5602132</v>
      </c>
      <c r="C209" s="487" t="s">
        <v>1587</v>
      </c>
      <c r="D209" s="486" t="s">
        <v>1588</v>
      </c>
      <c r="E209" s="485" t="s">
        <v>1589</v>
      </c>
      <c r="F209" s="485" t="s">
        <v>1590</v>
      </c>
      <c r="G209" s="485" t="s">
        <v>1591</v>
      </c>
      <c r="H209" s="485" t="s">
        <v>1574</v>
      </c>
      <c r="I209" s="485" t="s">
        <v>1586</v>
      </c>
    </row>
    <row r="210" spans="1:9" x14ac:dyDescent="0.25">
      <c r="A210" s="488">
        <v>209</v>
      </c>
      <c r="B210" s="486">
        <v>5706284</v>
      </c>
      <c r="C210" s="487" t="s">
        <v>1592</v>
      </c>
      <c r="D210" s="486" t="s">
        <v>1593</v>
      </c>
      <c r="E210" s="485" t="s">
        <v>1594</v>
      </c>
      <c r="F210" s="485" t="s">
        <v>943</v>
      </c>
      <c r="G210" s="485" t="s">
        <v>1595</v>
      </c>
      <c r="H210" s="485" t="s">
        <v>1596</v>
      </c>
      <c r="I210" s="485" t="s">
        <v>1597</v>
      </c>
    </row>
    <row r="211" spans="1:9" x14ac:dyDescent="0.25">
      <c r="A211" s="488">
        <v>210</v>
      </c>
      <c r="B211" s="486">
        <v>5608210</v>
      </c>
      <c r="C211" s="487" t="s">
        <v>1598</v>
      </c>
      <c r="D211" s="486" t="s">
        <v>1599</v>
      </c>
      <c r="E211" s="485" t="s">
        <v>1600</v>
      </c>
      <c r="F211" s="485" t="s">
        <v>1601</v>
      </c>
      <c r="G211" s="485" t="s">
        <v>1602</v>
      </c>
      <c r="H211" s="485" t="s">
        <v>1603</v>
      </c>
      <c r="I211" s="485" t="s">
        <v>1604</v>
      </c>
    </row>
    <row r="212" spans="1:9" x14ac:dyDescent="0.25">
      <c r="A212" s="488">
        <v>211</v>
      </c>
      <c r="B212" s="486">
        <v>5712315</v>
      </c>
      <c r="C212" s="487" t="s">
        <v>1605</v>
      </c>
      <c r="D212" s="486" t="s">
        <v>1606</v>
      </c>
      <c r="E212" s="485" t="s">
        <v>1607</v>
      </c>
      <c r="F212" s="485" t="s">
        <v>1608</v>
      </c>
      <c r="G212" s="485" t="s">
        <v>1609</v>
      </c>
      <c r="H212" s="485" t="s">
        <v>1603</v>
      </c>
      <c r="I212" s="485" t="s">
        <v>1604</v>
      </c>
    </row>
    <row r="213" spans="1:9" x14ac:dyDescent="0.25">
      <c r="A213" s="488">
        <v>212</v>
      </c>
      <c r="B213" s="486">
        <v>5607199</v>
      </c>
      <c r="C213" s="487" t="s">
        <v>1610</v>
      </c>
      <c r="D213" s="486" t="s">
        <v>1611</v>
      </c>
      <c r="E213" s="485" t="s">
        <v>1612</v>
      </c>
      <c r="F213" s="485" t="s">
        <v>1613</v>
      </c>
      <c r="G213" s="485" t="s">
        <v>705</v>
      </c>
      <c r="H213" s="485" t="s">
        <v>1603</v>
      </c>
      <c r="I213" s="485" t="s">
        <v>1604</v>
      </c>
    </row>
    <row r="214" spans="1:9" x14ac:dyDescent="0.25">
      <c r="A214" s="488">
        <v>213</v>
      </c>
      <c r="B214" s="486">
        <v>5507090</v>
      </c>
      <c r="C214" s="487" t="s">
        <v>1614</v>
      </c>
      <c r="D214" s="486" t="s">
        <v>1615</v>
      </c>
      <c r="E214" s="485" t="s">
        <v>1616</v>
      </c>
      <c r="F214" s="485" t="s">
        <v>1617</v>
      </c>
      <c r="G214" s="485" t="s">
        <v>1618</v>
      </c>
      <c r="H214" s="485" t="s">
        <v>1603</v>
      </c>
      <c r="I214" s="485" t="s">
        <v>1619</v>
      </c>
    </row>
    <row r="215" spans="1:9" x14ac:dyDescent="0.25">
      <c r="A215" s="488">
        <v>214</v>
      </c>
      <c r="B215" s="486">
        <v>5709292</v>
      </c>
      <c r="C215" s="487" t="s">
        <v>1620</v>
      </c>
      <c r="D215" s="486" t="s">
        <v>1621</v>
      </c>
      <c r="E215" s="485" t="s">
        <v>1622</v>
      </c>
      <c r="F215" s="485" t="s">
        <v>1623</v>
      </c>
      <c r="G215" s="485" t="s">
        <v>1623</v>
      </c>
      <c r="H215" s="485" t="s">
        <v>1624</v>
      </c>
      <c r="I215" s="485" t="s">
        <v>1625</v>
      </c>
    </row>
    <row r="216" spans="1:9" x14ac:dyDescent="0.25">
      <c r="A216" s="488">
        <v>215</v>
      </c>
      <c r="B216" s="486">
        <v>5603143</v>
      </c>
      <c r="C216" s="487" t="s">
        <v>1626</v>
      </c>
      <c r="D216" s="486" t="s">
        <v>1627</v>
      </c>
      <c r="E216" s="485" t="s">
        <v>1628</v>
      </c>
      <c r="F216" s="485" t="s">
        <v>819</v>
      </c>
      <c r="G216" s="485" t="s">
        <v>1629</v>
      </c>
      <c r="H216" s="485" t="s">
        <v>1624</v>
      </c>
      <c r="I216" s="485" t="s">
        <v>1625</v>
      </c>
    </row>
    <row r="217" spans="1:9" x14ac:dyDescent="0.25">
      <c r="A217" s="488">
        <v>216</v>
      </c>
      <c r="B217" s="486">
        <v>5606194</v>
      </c>
      <c r="C217" s="487" t="s">
        <v>1630</v>
      </c>
      <c r="D217" s="486" t="s">
        <v>1631</v>
      </c>
      <c r="E217" s="485" t="s">
        <v>1632</v>
      </c>
      <c r="F217" s="485" t="s">
        <v>1633</v>
      </c>
      <c r="G217" s="485" t="s">
        <v>705</v>
      </c>
      <c r="H217" s="485" t="s">
        <v>1624</v>
      </c>
      <c r="I217" s="485" t="s">
        <v>1625</v>
      </c>
    </row>
    <row r="218" spans="1:9" x14ac:dyDescent="0.25">
      <c r="A218" s="488">
        <v>217</v>
      </c>
      <c r="B218" s="486">
        <v>5606191</v>
      </c>
      <c r="C218" s="500" t="s">
        <v>2190</v>
      </c>
      <c r="E218" s="485" t="s">
        <v>1634</v>
      </c>
      <c r="F218" s="485" t="s">
        <v>1635</v>
      </c>
      <c r="G218" s="485" t="s">
        <v>1635</v>
      </c>
      <c r="H218" s="485" t="s">
        <v>1636</v>
      </c>
      <c r="I218" s="485" t="s">
        <v>1637</v>
      </c>
    </row>
    <row r="219" spans="1:9" x14ac:dyDescent="0.25">
      <c r="A219" s="488">
        <v>218</v>
      </c>
      <c r="B219" s="486">
        <v>5607208</v>
      </c>
      <c r="C219" s="487" t="s">
        <v>1638</v>
      </c>
      <c r="D219" s="486" t="s">
        <v>1639</v>
      </c>
      <c r="E219" s="485" t="s">
        <v>1640</v>
      </c>
      <c r="F219" s="485" t="s">
        <v>1641</v>
      </c>
      <c r="G219" s="485" t="s">
        <v>1642</v>
      </c>
      <c r="H219" s="485" t="s">
        <v>1636</v>
      </c>
      <c r="I219" s="485" t="s">
        <v>1643</v>
      </c>
    </row>
    <row r="220" spans="1:9" x14ac:dyDescent="0.25">
      <c r="A220" s="488">
        <v>219</v>
      </c>
      <c r="B220" s="486">
        <v>5510105</v>
      </c>
      <c r="C220" s="487" t="s">
        <v>1644</v>
      </c>
      <c r="D220" s="486" t="s">
        <v>1645</v>
      </c>
      <c r="E220" s="485" t="s">
        <v>1646</v>
      </c>
      <c r="F220" s="485" t="s">
        <v>1635</v>
      </c>
      <c r="G220" s="485" t="s">
        <v>1635</v>
      </c>
      <c r="H220" s="485" t="s">
        <v>1636</v>
      </c>
      <c r="I220" s="485" t="s">
        <v>1643</v>
      </c>
    </row>
    <row r="221" spans="1:9" x14ac:dyDescent="0.25">
      <c r="A221" s="488">
        <v>220</v>
      </c>
      <c r="B221" s="486">
        <v>5602128</v>
      </c>
      <c r="C221" s="500" t="s">
        <v>2191</v>
      </c>
      <c r="E221" s="485" t="s">
        <v>1647</v>
      </c>
      <c r="F221" s="485" t="s">
        <v>1648</v>
      </c>
      <c r="G221" s="485" t="s">
        <v>705</v>
      </c>
      <c r="H221" s="485" t="s">
        <v>1636</v>
      </c>
      <c r="I221" s="485" t="s">
        <v>1649</v>
      </c>
    </row>
    <row r="222" spans="1:9" x14ac:dyDescent="0.25">
      <c r="A222" s="488">
        <v>221</v>
      </c>
      <c r="B222" s="486">
        <v>5704244</v>
      </c>
      <c r="C222" s="487" t="s">
        <v>1650</v>
      </c>
      <c r="D222" s="486" t="s">
        <v>1651</v>
      </c>
      <c r="E222" s="485" t="s">
        <v>1652</v>
      </c>
      <c r="F222" s="485" t="s">
        <v>1653</v>
      </c>
      <c r="G222" s="485" t="s">
        <v>1654</v>
      </c>
      <c r="H222" s="485" t="s">
        <v>1655</v>
      </c>
      <c r="I222" s="485" t="s">
        <v>1656</v>
      </c>
    </row>
    <row r="223" spans="1:9" x14ac:dyDescent="0.25">
      <c r="A223" s="488">
        <v>223</v>
      </c>
      <c r="B223" s="486">
        <v>5510103</v>
      </c>
      <c r="C223" s="487" t="s">
        <v>1657</v>
      </c>
      <c r="D223" s="486" t="s">
        <v>1658</v>
      </c>
      <c r="E223" s="485" t="s">
        <v>1659</v>
      </c>
      <c r="F223" s="485" t="s">
        <v>1660</v>
      </c>
      <c r="G223" s="485" t="s">
        <v>1661</v>
      </c>
      <c r="H223" s="485" t="s">
        <v>1655</v>
      </c>
      <c r="I223" s="485" t="s">
        <v>1662</v>
      </c>
    </row>
    <row r="224" spans="1:9" x14ac:dyDescent="0.25">
      <c r="A224" s="488">
        <v>224</v>
      </c>
      <c r="B224" s="486">
        <v>5603148</v>
      </c>
      <c r="C224" s="487" t="s">
        <v>1663</v>
      </c>
      <c r="D224" s="486" t="s">
        <v>1664</v>
      </c>
      <c r="E224" s="485" t="s">
        <v>1665</v>
      </c>
      <c r="F224" s="485" t="s">
        <v>1666</v>
      </c>
      <c r="G224" s="485" t="s">
        <v>1661</v>
      </c>
      <c r="H224" s="485" t="s">
        <v>1655</v>
      </c>
      <c r="I224" s="485" t="s">
        <v>1662</v>
      </c>
    </row>
    <row r="225" spans="1:9" x14ac:dyDescent="0.25">
      <c r="A225" s="488">
        <v>225</v>
      </c>
      <c r="B225" s="486">
        <v>5705266</v>
      </c>
      <c r="C225" s="487" t="s">
        <v>1667</v>
      </c>
      <c r="D225" s="486" t="s">
        <v>1668</v>
      </c>
      <c r="E225" s="485" t="s">
        <v>1669</v>
      </c>
      <c r="F225" s="485" t="s">
        <v>1660</v>
      </c>
      <c r="G225" s="485" t="s">
        <v>1661</v>
      </c>
      <c r="H225" s="485" t="s">
        <v>1655</v>
      </c>
      <c r="I225" s="485" t="s">
        <v>1662</v>
      </c>
    </row>
    <row r="226" spans="1:9" x14ac:dyDescent="0.25">
      <c r="A226" s="488">
        <v>222</v>
      </c>
      <c r="B226" s="486">
        <v>5503052</v>
      </c>
      <c r="C226" s="487" t="s">
        <v>1670</v>
      </c>
      <c r="D226" s="486" t="s">
        <v>1671</v>
      </c>
      <c r="E226" s="485" t="s">
        <v>1672</v>
      </c>
      <c r="F226" s="485" t="s">
        <v>1673</v>
      </c>
      <c r="G226" s="485" t="s">
        <v>1674</v>
      </c>
      <c r="H226" s="485" t="s">
        <v>1655</v>
      </c>
      <c r="I226" s="485" t="s">
        <v>1662</v>
      </c>
    </row>
    <row r="227" spans="1:9" x14ac:dyDescent="0.25">
      <c r="A227" s="488">
        <v>226</v>
      </c>
      <c r="B227" s="486">
        <v>5709296</v>
      </c>
      <c r="C227" s="487" t="s">
        <v>1675</v>
      </c>
      <c r="D227" s="486" t="s">
        <v>1676</v>
      </c>
      <c r="E227" s="485" t="s">
        <v>1677</v>
      </c>
      <c r="F227" s="485" t="s">
        <v>1678</v>
      </c>
      <c r="G227" s="485" t="s">
        <v>1679</v>
      </c>
      <c r="H227" s="485" t="s">
        <v>1655</v>
      </c>
      <c r="I227" s="485" t="s">
        <v>1680</v>
      </c>
    </row>
    <row r="228" spans="1:9" x14ac:dyDescent="0.25">
      <c r="A228" s="488">
        <v>227</v>
      </c>
      <c r="B228" s="486">
        <v>5706283</v>
      </c>
      <c r="C228" s="500" t="s">
        <v>2192</v>
      </c>
      <c r="E228" s="485" t="s">
        <v>1681</v>
      </c>
      <c r="F228" s="485" t="s">
        <v>1682</v>
      </c>
      <c r="G228" s="485" t="s">
        <v>1682</v>
      </c>
      <c r="H228" s="485" t="s">
        <v>1683</v>
      </c>
      <c r="I228" s="485" t="s">
        <v>1684</v>
      </c>
    </row>
    <row r="229" spans="1:9" x14ac:dyDescent="0.25">
      <c r="A229" s="488">
        <v>228</v>
      </c>
      <c r="B229" s="486">
        <v>5511121</v>
      </c>
      <c r="C229" s="487" t="s">
        <v>1685</v>
      </c>
      <c r="D229" s="486" t="s">
        <v>1686</v>
      </c>
      <c r="E229" s="485" t="s">
        <v>1687</v>
      </c>
      <c r="F229" s="485" t="s">
        <v>1688</v>
      </c>
      <c r="G229" s="485" t="s">
        <v>1682</v>
      </c>
      <c r="H229" s="485" t="s">
        <v>1683</v>
      </c>
      <c r="I229" s="485" t="s">
        <v>1689</v>
      </c>
    </row>
    <row r="230" spans="1:9" x14ac:dyDescent="0.25">
      <c r="A230" s="488">
        <v>230</v>
      </c>
      <c r="B230" s="486">
        <v>5605169</v>
      </c>
      <c r="C230" s="487" t="s">
        <v>1690</v>
      </c>
      <c r="D230" s="486" t="s">
        <v>1691</v>
      </c>
      <c r="E230" s="485" t="s">
        <v>1692</v>
      </c>
      <c r="F230" s="485" t="s">
        <v>819</v>
      </c>
      <c r="G230" s="485" t="s">
        <v>1693</v>
      </c>
      <c r="H230" s="485" t="s">
        <v>1694</v>
      </c>
      <c r="I230" s="485" t="s">
        <v>1695</v>
      </c>
    </row>
    <row r="231" spans="1:9" x14ac:dyDescent="0.25">
      <c r="A231" s="488">
        <v>229</v>
      </c>
      <c r="B231" s="486">
        <v>5410030</v>
      </c>
      <c r="C231" s="487" t="s">
        <v>1696</v>
      </c>
      <c r="D231" s="486" t="s">
        <v>1697</v>
      </c>
      <c r="E231" s="485" t="s">
        <v>1698</v>
      </c>
      <c r="F231" s="485" t="s">
        <v>1263</v>
      </c>
      <c r="G231" s="485" t="s">
        <v>1699</v>
      </c>
      <c r="H231" s="485" t="s">
        <v>1694</v>
      </c>
      <c r="I231" s="485" t="s">
        <v>1695</v>
      </c>
    </row>
    <row r="232" spans="1:9" x14ac:dyDescent="0.25">
      <c r="A232" s="488">
        <v>231</v>
      </c>
      <c r="B232" s="486">
        <v>5705274</v>
      </c>
      <c r="C232" s="487" t="s">
        <v>1700</v>
      </c>
      <c r="D232" s="486" t="s">
        <v>1701</v>
      </c>
      <c r="E232" s="485" t="s">
        <v>1702</v>
      </c>
      <c r="F232" s="485" t="s">
        <v>1703</v>
      </c>
      <c r="G232" s="485" t="s">
        <v>1704</v>
      </c>
      <c r="H232" s="485" t="s">
        <v>1694</v>
      </c>
      <c r="I232" s="485" t="s">
        <v>1695</v>
      </c>
    </row>
    <row r="233" spans="1:9" x14ac:dyDescent="0.25">
      <c r="A233" s="488">
        <v>232</v>
      </c>
      <c r="B233" s="486">
        <v>5605167</v>
      </c>
      <c r="C233" s="487" t="s">
        <v>1705</v>
      </c>
      <c r="D233" s="486" t="s">
        <v>1706</v>
      </c>
      <c r="E233" s="485" t="s">
        <v>1707</v>
      </c>
      <c r="F233" s="485" t="s">
        <v>1708</v>
      </c>
      <c r="G233" s="485" t="s">
        <v>1709</v>
      </c>
      <c r="H233" s="485" t="s">
        <v>1694</v>
      </c>
      <c r="I233" s="485" t="s">
        <v>1710</v>
      </c>
    </row>
    <row r="234" spans="1:9" x14ac:dyDescent="0.25">
      <c r="A234" s="488">
        <v>233</v>
      </c>
      <c r="B234" s="486">
        <v>5510108</v>
      </c>
      <c r="C234" s="487" t="s">
        <v>1711</v>
      </c>
      <c r="D234" s="486" t="s">
        <v>1712</v>
      </c>
      <c r="E234" s="485" t="s">
        <v>1713</v>
      </c>
      <c r="F234" s="485" t="s">
        <v>1714</v>
      </c>
      <c r="G234" s="485" t="s">
        <v>1714</v>
      </c>
      <c r="H234" s="485" t="s">
        <v>1715</v>
      </c>
      <c r="I234" s="485" t="s">
        <v>1716</v>
      </c>
    </row>
    <row r="235" spans="1:9" x14ac:dyDescent="0.25">
      <c r="A235" s="488">
        <v>234</v>
      </c>
      <c r="B235" s="486">
        <v>5603141</v>
      </c>
      <c r="C235" s="487" t="s">
        <v>1717</v>
      </c>
      <c r="D235" s="486" t="s">
        <v>1718</v>
      </c>
      <c r="E235" s="485" t="s">
        <v>1719</v>
      </c>
      <c r="F235" s="485" t="s">
        <v>1177</v>
      </c>
      <c r="G235" s="485" t="s">
        <v>1720</v>
      </c>
      <c r="H235" s="485" t="s">
        <v>1715</v>
      </c>
      <c r="I235" s="485" t="s">
        <v>1716</v>
      </c>
    </row>
    <row r="236" spans="1:9" x14ac:dyDescent="0.25">
      <c r="A236" s="488">
        <v>235</v>
      </c>
      <c r="B236" s="486">
        <v>5506075</v>
      </c>
      <c r="C236" s="487" t="s">
        <v>1721</v>
      </c>
      <c r="D236" s="486" t="s">
        <v>1722</v>
      </c>
      <c r="E236" s="485" t="s">
        <v>1723</v>
      </c>
      <c r="F236" s="485" t="s">
        <v>1724</v>
      </c>
      <c r="G236" s="485" t="s">
        <v>1725</v>
      </c>
      <c r="H236" s="485" t="s">
        <v>1715</v>
      </c>
      <c r="I236" s="485" t="s">
        <v>1726</v>
      </c>
    </row>
    <row r="237" spans="1:9" x14ac:dyDescent="0.25">
      <c r="A237" s="488">
        <v>236</v>
      </c>
      <c r="B237" s="486">
        <v>5609213</v>
      </c>
      <c r="C237" s="487" t="s">
        <v>1727</v>
      </c>
      <c r="D237" s="486" t="s">
        <v>1728</v>
      </c>
      <c r="E237" s="485" t="s">
        <v>1729</v>
      </c>
      <c r="F237" s="485" t="s">
        <v>1730</v>
      </c>
      <c r="G237" s="485" t="s">
        <v>1731</v>
      </c>
      <c r="H237" s="485" t="s">
        <v>1732</v>
      </c>
      <c r="I237" s="485" t="s">
        <v>1733</v>
      </c>
    </row>
    <row r="238" spans="1:9" x14ac:dyDescent="0.25">
      <c r="A238" s="488">
        <v>237</v>
      </c>
      <c r="B238" s="486">
        <v>5606189</v>
      </c>
      <c r="C238" s="487" t="s">
        <v>1734</v>
      </c>
      <c r="D238" s="486" t="s">
        <v>1735</v>
      </c>
      <c r="E238" s="485" t="s">
        <v>1736</v>
      </c>
      <c r="F238" s="485" t="s">
        <v>1737</v>
      </c>
      <c r="G238" s="485" t="s">
        <v>1738</v>
      </c>
      <c r="H238" s="485" t="s">
        <v>1739</v>
      </c>
      <c r="I238" s="485" t="s">
        <v>1740</v>
      </c>
    </row>
    <row r="239" spans="1:9" x14ac:dyDescent="0.25">
      <c r="A239" s="488">
        <v>238</v>
      </c>
      <c r="B239" s="486">
        <v>5510104</v>
      </c>
      <c r="C239" s="487" t="s">
        <v>1741</v>
      </c>
      <c r="D239" s="486" t="s">
        <v>1742</v>
      </c>
      <c r="E239" s="485" t="s">
        <v>1743</v>
      </c>
      <c r="F239" s="485" t="s">
        <v>1744</v>
      </c>
      <c r="G239" s="485" t="s">
        <v>1745</v>
      </c>
      <c r="H239" s="485" t="s">
        <v>1739</v>
      </c>
      <c r="I239" s="485" t="s">
        <v>1746</v>
      </c>
    </row>
    <row r="240" spans="1:9" x14ac:dyDescent="0.25">
      <c r="A240" s="488">
        <v>239</v>
      </c>
      <c r="B240" s="486">
        <v>5802320</v>
      </c>
      <c r="C240" s="487" t="s">
        <v>1747</v>
      </c>
      <c r="D240" s="486" t="s">
        <v>1748</v>
      </c>
      <c r="E240" s="485" t="s">
        <v>1749</v>
      </c>
      <c r="F240" s="485" t="s">
        <v>1750</v>
      </c>
      <c r="G240" s="491" t="s">
        <v>1751</v>
      </c>
      <c r="H240" s="485" t="s">
        <v>1752</v>
      </c>
      <c r="I240" s="485" t="s">
        <v>1753</v>
      </c>
    </row>
    <row r="241" spans="1:9" x14ac:dyDescent="0.25">
      <c r="A241" s="488">
        <v>240</v>
      </c>
      <c r="B241" s="486">
        <v>5705250</v>
      </c>
      <c r="C241" s="487" t="s">
        <v>1754</v>
      </c>
      <c r="D241" s="486" t="s">
        <v>1755</v>
      </c>
      <c r="E241" s="485" t="s">
        <v>1756</v>
      </c>
      <c r="F241" s="485" t="s">
        <v>1757</v>
      </c>
      <c r="G241" s="485" t="s">
        <v>1757</v>
      </c>
      <c r="H241" s="485" t="s">
        <v>1752</v>
      </c>
      <c r="I241" s="485" t="s">
        <v>1758</v>
      </c>
    </row>
    <row r="242" spans="1:9" x14ac:dyDescent="0.25">
      <c r="A242" s="488">
        <v>241</v>
      </c>
      <c r="B242" s="486">
        <v>5704243</v>
      </c>
      <c r="C242" s="487" t="s">
        <v>1759</v>
      </c>
      <c r="D242" s="486" t="s">
        <v>1760</v>
      </c>
      <c r="E242" s="485" t="s">
        <v>1761</v>
      </c>
      <c r="F242" s="485" t="s">
        <v>1762</v>
      </c>
      <c r="G242" s="485" t="s">
        <v>1762</v>
      </c>
      <c r="H242" s="485" t="s">
        <v>1752</v>
      </c>
      <c r="I242" s="485" t="s">
        <v>1758</v>
      </c>
    </row>
    <row r="243" spans="1:9" x14ac:dyDescent="0.25">
      <c r="A243" s="488">
        <v>242</v>
      </c>
      <c r="B243" s="486">
        <v>5506082</v>
      </c>
      <c r="C243" s="487" t="s">
        <v>1763</v>
      </c>
      <c r="D243" s="486" t="s">
        <v>1764</v>
      </c>
      <c r="E243" s="485" t="s">
        <v>1765</v>
      </c>
      <c r="F243" s="485" t="s">
        <v>1766</v>
      </c>
      <c r="G243" s="485" t="s">
        <v>876</v>
      </c>
      <c r="H243" s="485" t="s">
        <v>1767</v>
      </c>
      <c r="I243" s="485" t="s">
        <v>1768</v>
      </c>
    </row>
    <row r="244" spans="1:9" x14ac:dyDescent="0.25">
      <c r="A244" s="488">
        <v>243</v>
      </c>
      <c r="B244" s="486">
        <v>5605179</v>
      </c>
      <c r="C244" s="487" t="s">
        <v>1769</v>
      </c>
      <c r="D244" s="486" t="s">
        <v>1770</v>
      </c>
      <c r="E244" s="485" t="s">
        <v>838</v>
      </c>
      <c r="F244" s="485" t="s">
        <v>1771</v>
      </c>
      <c r="G244" s="485" t="s">
        <v>876</v>
      </c>
      <c r="H244" s="485" t="s">
        <v>1767</v>
      </c>
      <c r="I244" s="485" t="s">
        <v>1768</v>
      </c>
    </row>
    <row r="245" spans="1:9" x14ac:dyDescent="0.25">
      <c r="A245" s="488">
        <v>244</v>
      </c>
      <c r="B245" s="486">
        <v>5605166</v>
      </c>
      <c r="C245" s="487" t="s">
        <v>1772</v>
      </c>
      <c r="D245" s="486" t="s">
        <v>1773</v>
      </c>
      <c r="E245" s="485" t="s">
        <v>1774</v>
      </c>
      <c r="F245" s="485" t="s">
        <v>1775</v>
      </c>
      <c r="G245" s="485" t="s">
        <v>1776</v>
      </c>
      <c r="H245" s="485" t="s">
        <v>1777</v>
      </c>
      <c r="I245" s="485" t="s">
        <v>1778</v>
      </c>
    </row>
    <row r="246" spans="1:9" x14ac:dyDescent="0.25">
      <c r="A246" s="488">
        <v>245</v>
      </c>
      <c r="B246" s="486">
        <v>5606197</v>
      </c>
      <c r="C246" s="487" t="s">
        <v>1779</v>
      </c>
      <c r="D246" s="486" t="s">
        <v>1780</v>
      </c>
      <c r="E246" s="485" t="s">
        <v>1781</v>
      </c>
      <c r="F246" s="485" t="s">
        <v>1782</v>
      </c>
      <c r="G246" s="485" t="s">
        <v>1783</v>
      </c>
      <c r="H246" s="485" t="s">
        <v>1777</v>
      </c>
      <c r="I246" s="485" t="s">
        <v>1784</v>
      </c>
    </row>
    <row r="247" spans="1:9" x14ac:dyDescent="0.25">
      <c r="A247" s="488">
        <v>246</v>
      </c>
      <c r="B247" s="486">
        <v>5605173</v>
      </c>
      <c r="C247" s="487" t="s">
        <v>1785</v>
      </c>
      <c r="D247" s="486" t="s">
        <v>1786</v>
      </c>
      <c r="E247" s="485" t="s">
        <v>1787</v>
      </c>
      <c r="F247" s="485" t="s">
        <v>1788</v>
      </c>
      <c r="G247" s="485" t="s">
        <v>1789</v>
      </c>
      <c r="H247" s="485" t="s">
        <v>1777</v>
      </c>
      <c r="I247" s="485" t="s">
        <v>1784</v>
      </c>
    </row>
    <row r="248" spans="1:9" x14ac:dyDescent="0.25">
      <c r="A248" s="488">
        <v>247</v>
      </c>
      <c r="B248" s="486">
        <v>5604164</v>
      </c>
      <c r="C248" s="487" t="s">
        <v>1790</v>
      </c>
      <c r="D248" s="486" t="s">
        <v>1791</v>
      </c>
      <c r="E248" s="485" t="s">
        <v>1792</v>
      </c>
      <c r="F248" s="485" t="s">
        <v>1793</v>
      </c>
      <c r="G248" s="485" t="s">
        <v>1794</v>
      </c>
      <c r="H248" s="485" t="s">
        <v>1795</v>
      </c>
      <c r="I248" s="485" t="s">
        <v>1796</v>
      </c>
    </row>
    <row r="249" spans="1:9" x14ac:dyDescent="0.25">
      <c r="A249" s="488">
        <v>248</v>
      </c>
      <c r="B249" s="486">
        <v>5711308</v>
      </c>
      <c r="C249" s="487" t="s">
        <v>1797</v>
      </c>
      <c r="D249" s="486" t="s">
        <v>1798</v>
      </c>
      <c r="E249" s="485" t="s">
        <v>1799</v>
      </c>
      <c r="F249" s="485" t="s">
        <v>1800</v>
      </c>
      <c r="G249" s="485" t="s">
        <v>1801</v>
      </c>
      <c r="H249" s="485" t="s">
        <v>1795</v>
      </c>
      <c r="I249" s="485" t="s">
        <v>1796</v>
      </c>
    </row>
    <row r="250" spans="1:9" x14ac:dyDescent="0.25">
      <c r="A250" s="488">
        <v>249</v>
      </c>
      <c r="B250" s="486">
        <v>5710300</v>
      </c>
      <c r="C250" s="487" t="s">
        <v>1802</v>
      </c>
      <c r="D250" s="486" t="s">
        <v>1803</v>
      </c>
      <c r="E250" s="485" t="s">
        <v>1804</v>
      </c>
      <c r="F250" s="485" t="s">
        <v>1396</v>
      </c>
      <c r="G250" s="485" t="s">
        <v>1805</v>
      </c>
      <c r="H250" s="485" t="s">
        <v>1795</v>
      </c>
      <c r="I250" s="485" t="s">
        <v>1796</v>
      </c>
    </row>
    <row r="251" spans="1:9" x14ac:dyDescent="0.25">
      <c r="A251" s="488">
        <v>250</v>
      </c>
      <c r="B251" s="486">
        <v>5505065</v>
      </c>
      <c r="C251" s="487" t="s">
        <v>1806</v>
      </c>
      <c r="D251" s="486" t="s">
        <v>1807</v>
      </c>
      <c r="E251" s="485" t="s">
        <v>1808</v>
      </c>
      <c r="F251" s="485" t="s">
        <v>1809</v>
      </c>
      <c r="G251" s="485" t="s">
        <v>1810</v>
      </c>
      <c r="H251" s="485" t="s">
        <v>1795</v>
      </c>
      <c r="I251" s="485" t="s">
        <v>1811</v>
      </c>
    </row>
    <row r="252" spans="1:9" x14ac:dyDescent="0.25">
      <c r="A252" s="488">
        <v>251</v>
      </c>
      <c r="B252" s="486">
        <v>5603147</v>
      </c>
      <c r="C252" s="487" t="s">
        <v>1812</v>
      </c>
      <c r="D252" s="486" t="s">
        <v>1813</v>
      </c>
      <c r="E252" s="485" t="s">
        <v>1814</v>
      </c>
      <c r="F252" s="485" t="s">
        <v>1815</v>
      </c>
      <c r="G252" s="485" t="s">
        <v>1815</v>
      </c>
      <c r="H252" s="485" t="s">
        <v>1795</v>
      </c>
      <c r="I252" s="485" t="s">
        <v>1811</v>
      </c>
    </row>
    <row r="253" spans="1:9" x14ac:dyDescent="0.25">
      <c r="A253" s="488">
        <v>253</v>
      </c>
      <c r="B253" s="486">
        <v>5603136</v>
      </c>
      <c r="C253" s="487" t="s">
        <v>1816</v>
      </c>
      <c r="D253" s="486" t="s">
        <v>1817</v>
      </c>
      <c r="E253" s="485" t="s">
        <v>1818</v>
      </c>
      <c r="F253" s="485" t="s">
        <v>1819</v>
      </c>
      <c r="G253" s="485" t="s">
        <v>1820</v>
      </c>
      <c r="H253" s="485" t="s">
        <v>1821</v>
      </c>
      <c r="I253" s="485" t="s">
        <v>1822</v>
      </c>
    </row>
    <row r="254" spans="1:9" x14ac:dyDescent="0.25">
      <c r="A254" s="488">
        <v>252</v>
      </c>
      <c r="B254" s="486">
        <v>5505070</v>
      </c>
      <c r="C254" s="487" t="s">
        <v>1823</v>
      </c>
      <c r="D254" s="486" t="s">
        <v>1824</v>
      </c>
      <c r="E254" s="485" t="s">
        <v>1825</v>
      </c>
      <c r="F254" s="485" t="s">
        <v>1826</v>
      </c>
      <c r="G254" s="485" t="s">
        <v>1827</v>
      </c>
      <c r="H254" s="485" t="s">
        <v>1821</v>
      </c>
      <c r="I254" s="485" t="s">
        <v>1822</v>
      </c>
    </row>
    <row r="255" spans="1:9" x14ac:dyDescent="0.25">
      <c r="A255" s="488">
        <v>254</v>
      </c>
      <c r="B255" s="486">
        <v>5703230</v>
      </c>
      <c r="C255" s="487" t="s">
        <v>1828</v>
      </c>
      <c r="D255" s="486" t="s">
        <v>1829</v>
      </c>
      <c r="E255" s="485" t="s">
        <v>1830</v>
      </c>
      <c r="F255" s="485" t="s">
        <v>1826</v>
      </c>
      <c r="G255" s="485" t="s">
        <v>1827</v>
      </c>
      <c r="H255" s="485" t="s">
        <v>1821</v>
      </c>
      <c r="I255" s="485" t="s">
        <v>1822</v>
      </c>
    </row>
    <row r="256" spans="1:9" x14ac:dyDescent="0.25">
      <c r="A256" s="488">
        <v>255</v>
      </c>
      <c r="B256" s="486">
        <v>5405008</v>
      </c>
      <c r="C256" s="487" t="s">
        <v>1831</v>
      </c>
      <c r="D256" s="486" t="s">
        <v>1832</v>
      </c>
      <c r="E256" s="485" t="s">
        <v>1833</v>
      </c>
      <c r="F256" s="485" t="s">
        <v>1834</v>
      </c>
      <c r="G256" s="485" t="s">
        <v>1835</v>
      </c>
      <c r="H256" s="485" t="s">
        <v>1821</v>
      </c>
      <c r="I256" s="485" t="s">
        <v>1836</v>
      </c>
    </row>
    <row r="257" spans="1:9" x14ac:dyDescent="0.25">
      <c r="A257" s="488">
        <v>256</v>
      </c>
      <c r="B257" s="486">
        <v>5709295</v>
      </c>
      <c r="C257" s="487" t="s">
        <v>1837</v>
      </c>
      <c r="D257" s="486" t="s">
        <v>1838</v>
      </c>
      <c r="E257" s="485" t="s">
        <v>1839</v>
      </c>
      <c r="F257" s="485" t="s">
        <v>1840</v>
      </c>
      <c r="G257" s="485" t="s">
        <v>1840</v>
      </c>
      <c r="H257" s="485" t="s">
        <v>1821</v>
      </c>
      <c r="I257" s="485" t="s">
        <v>1836</v>
      </c>
    </row>
    <row r="258" spans="1:9" x14ac:dyDescent="0.25">
      <c r="A258" s="488">
        <v>257</v>
      </c>
      <c r="B258" s="486">
        <v>5604157</v>
      </c>
      <c r="C258" s="500" t="s">
        <v>2193</v>
      </c>
      <c r="E258" s="485" t="s">
        <v>1841</v>
      </c>
      <c r="G258" s="485" t="s">
        <v>1842</v>
      </c>
      <c r="H258" s="485" t="s">
        <v>1821</v>
      </c>
      <c r="I258" s="485" t="s">
        <v>1836</v>
      </c>
    </row>
    <row r="259" spans="1:9" x14ac:dyDescent="0.25">
      <c r="A259" s="488">
        <v>258</v>
      </c>
      <c r="B259" s="486">
        <v>5505073</v>
      </c>
      <c r="C259" s="487" t="s">
        <v>1843</v>
      </c>
      <c r="D259" s="486" t="s">
        <v>1844</v>
      </c>
      <c r="E259" s="485" t="s">
        <v>1845</v>
      </c>
      <c r="F259" s="485" t="s">
        <v>1846</v>
      </c>
      <c r="G259" s="485" t="s">
        <v>1847</v>
      </c>
      <c r="H259" s="485" t="s">
        <v>1821</v>
      </c>
      <c r="I259" s="485" t="s">
        <v>1848</v>
      </c>
    </row>
    <row r="260" spans="1:9" x14ac:dyDescent="0.25">
      <c r="A260" s="488">
        <v>263</v>
      </c>
      <c r="B260" s="486">
        <v>5510109</v>
      </c>
      <c r="C260" s="487" t="s">
        <v>1849</v>
      </c>
      <c r="D260" s="486" t="s">
        <v>1850</v>
      </c>
      <c r="E260" s="485" t="s">
        <v>1851</v>
      </c>
      <c r="F260" s="485" t="s">
        <v>1852</v>
      </c>
      <c r="G260" s="485" t="s">
        <v>1847</v>
      </c>
      <c r="H260" s="485" t="s">
        <v>1821</v>
      </c>
      <c r="I260" s="485" t="s">
        <v>1848</v>
      </c>
    </row>
    <row r="261" spans="1:9" x14ac:dyDescent="0.25">
      <c r="A261" s="488">
        <v>264</v>
      </c>
      <c r="B261" s="486">
        <v>5603151</v>
      </c>
      <c r="C261" s="487" t="s">
        <v>1853</v>
      </c>
      <c r="D261" s="486" t="s">
        <v>1854</v>
      </c>
      <c r="E261" s="485" t="s">
        <v>1855</v>
      </c>
      <c r="F261" s="485" t="s">
        <v>1856</v>
      </c>
      <c r="G261" s="485" t="s">
        <v>1847</v>
      </c>
      <c r="H261" s="485" t="s">
        <v>1821</v>
      </c>
      <c r="I261" s="485" t="s">
        <v>1848</v>
      </c>
    </row>
    <row r="262" spans="1:9" x14ac:dyDescent="0.25">
      <c r="A262" s="488">
        <v>265</v>
      </c>
      <c r="B262" s="486">
        <v>5705268</v>
      </c>
      <c r="C262" s="487" t="s">
        <v>1857</v>
      </c>
      <c r="D262" s="486" t="s">
        <v>1858</v>
      </c>
      <c r="E262" s="485" t="s">
        <v>1859</v>
      </c>
      <c r="F262" s="485" t="s">
        <v>1860</v>
      </c>
      <c r="G262" s="485" t="s">
        <v>1861</v>
      </c>
      <c r="H262" s="485" t="s">
        <v>1821</v>
      </c>
      <c r="I262" s="485" t="s">
        <v>1848</v>
      </c>
    </row>
    <row r="263" spans="1:9" x14ac:dyDescent="0.25">
      <c r="A263" s="488">
        <v>259</v>
      </c>
      <c r="B263" s="486">
        <v>5404001</v>
      </c>
      <c r="C263" s="487" t="s">
        <v>1862</v>
      </c>
      <c r="D263" s="486" t="s">
        <v>1863</v>
      </c>
      <c r="E263" s="485" t="s">
        <v>1864</v>
      </c>
      <c r="F263" s="485" t="s">
        <v>1865</v>
      </c>
      <c r="G263" s="485" t="s">
        <v>1866</v>
      </c>
      <c r="H263" s="485" t="s">
        <v>1821</v>
      </c>
      <c r="I263" s="485" t="s">
        <v>1848</v>
      </c>
    </row>
    <row r="264" spans="1:9" x14ac:dyDescent="0.25">
      <c r="A264" s="488">
        <v>260</v>
      </c>
      <c r="B264" s="486">
        <v>5411038</v>
      </c>
      <c r="C264" s="487" t="s">
        <v>1867</v>
      </c>
      <c r="D264" s="486" t="s">
        <v>1868</v>
      </c>
      <c r="E264" s="485" t="s">
        <v>1869</v>
      </c>
      <c r="F264" s="485" t="s">
        <v>1660</v>
      </c>
      <c r="G264" s="485" t="s">
        <v>1866</v>
      </c>
      <c r="H264" s="485" t="s">
        <v>1821</v>
      </c>
      <c r="I264" s="485" t="s">
        <v>1848</v>
      </c>
    </row>
    <row r="265" spans="1:9" x14ac:dyDescent="0.25">
      <c r="A265" s="488">
        <v>261</v>
      </c>
      <c r="B265" s="486">
        <v>5501042</v>
      </c>
      <c r="C265" s="487" t="s">
        <v>1870</v>
      </c>
      <c r="D265" s="486" t="s">
        <v>1871</v>
      </c>
      <c r="E265" s="485" t="s">
        <v>1872</v>
      </c>
      <c r="F265" s="485" t="s">
        <v>1660</v>
      </c>
      <c r="G265" s="485" t="s">
        <v>1866</v>
      </c>
      <c r="H265" s="485" t="s">
        <v>1821</v>
      </c>
      <c r="I265" s="485" t="s">
        <v>1848</v>
      </c>
    </row>
    <row r="266" spans="1:9" x14ac:dyDescent="0.25">
      <c r="A266" s="488">
        <v>262</v>
      </c>
      <c r="B266" s="486">
        <v>5503058</v>
      </c>
      <c r="C266" s="487" t="s">
        <v>1873</v>
      </c>
      <c r="D266" s="486" t="s">
        <v>1874</v>
      </c>
      <c r="E266" s="485" t="s">
        <v>1875</v>
      </c>
      <c r="F266" s="485" t="s">
        <v>1876</v>
      </c>
      <c r="G266" s="485" t="s">
        <v>1866</v>
      </c>
      <c r="H266" s="485" t="s">
        <v>1821</v>
      </c>
      <c r="I266" s="485" t="s">
        <v>1848</v>
      </c>
    </row>
    <row r="267" spans="1:9" x14ac:dyDescent="0.25">
      <c r="A267" s="488">
        <v>266</v>
      </c>
      <c r="B267" s="486">
        <v>5605180</v>
      </c>
      <c r="C267" s="487" t="s">
        <v>1877</v>
      </c>
      <c r="D267" s="486" t="s">
        <v>1878</v>
      </c>
      <c r="E267" s="485" t="s">
        <v>1879</v>
      </c>
      <c r="F267" s="485" t="s">
        <v>1880</v>
      </c>
      <c r="G267" s="485" t="s">
        <v>1866</v>
      </c>
      <c r="H267" s="485" t="s">
        <v>1821</v>
      </c>
      <c r="I267" s="485" t="s">
        <v>1848</v>
      </c>
    </row>
    <row r="268" spans="1:9" x14ac:dyDescent="0.25">
      <c r="A268" s="488">
        <v>267</v>
      </c>
      <c r="B268" s="486">
        <v>5711314</v>
      </c>
      <c r="C268" s="487" t="s">
        <v>1881</v>
      </c>
      <c r="D268" s="486" t="s">
        <v>1882</v>
      </c>
      <c r="E268" s="485" t="s">
        <v>1883</v>
      </c>
      <c r="F268" s="485" t="s">
        <v>1660</v>
      </c>
      <c r="G268" s="485" t="s">
        <v>1866</v>
      </c>
      <c r="H268" s="485" t="s">
        <v>1821</v>
      </c>
      <c r="I268" s="485" t="s">
        <v>1848</v>
      </c>
    </row>
    <row r="269" spans="1:9" x14ac:dyDescent="0.25">
      <c r="A269" s="488">
        <v>268</v>
      </c>
      <c r="B269" s="486">
        <v>5601126</v>
      </c>
      <c r="C269" s="500" t="s">
        <v>2194</v>
      </c>
      <c r="E269" s="485" t="s">
        <v>1884</v>
      </c>
      <c r="F269" s="485" t="s">
        <v>1885</v>
      </c>
      <c r="G269" s="485" t="s">
        <v>1886</v>
      </c>
      <c r="H269" s="485" t="s">
        <v>1887</v>
      </c>
      <c r="I269" s="485" t="s">
        <v>1888</v>
      </c>
    </row>
    <row r="270" spans="1:9" x14ac:dyDescent="0.25">
      <c r="A270" s="488">
        <v>269</v>
      </c>
      <c r="B270" s="486">
        <v>5412039</v>
      </c>
      <c r="C270" s="500" t="s">
        <v>2195</v>
      </c>
      <c r="E270" s="485" t="s">
        <v>1889</v>
      </c>
      <c r="F270" s="485" t="s">
        <v>1890</v>
      </c>
      <c r="G270" s="485" t="s">
        <v>1891</v>
      </c>
      <c r="H270" s="485" t="s">
        <v>1887</v>
      </c>
      <c r="I270" s="485" t="s">
        <v>1476</v>
      </c>
    </row>
    <row r="271" spans="1:9" x14ac:dyDescent="0.25">
      <c r="A271" s="488">
        <v>270</v>
      </c>
      <c r="B271" s="486">
        <v>5505071</v>
      </c>
      <c r="C271" s="500" t="s">
        <v>2196</v>
      </c>
      <c r="E271" s="485" t="s">
        <v>1892</v>
      </c>
      <c r="F271" s="485" t="s">
        <v>1893</v>
      </c>
      <c r="G271" s="485" t="s">
        <v>1894</v>
      </c>
      <c r="H271" s="485" t="s">
        <v>1887</v>
      </c>
      <c r="I271" s="485" t="s">
        <v>1895</v>
      </c>
    </row>
    <row r="272" spans="1:9" x14ac:dyDescent="0.25">
      <c r="A272" s="488">
        <v>271</v>
      </c>
      <c r="B272" s="486">
        <v>5705269</v>
      </c>
      <c r="C272" s="500" t="s">
        <v>2197</v>
      </c>
      <c r="E272" s="485" t="s">
        <v>1896</v>
      </c>
      <c r="F272" s="485" t="s">
        <v>1897</v>
      </c>
      <c r="G272" s="485" t="s">
        <v>1898</v>
      </c>
      <c r="H272" s="485" t="s">
        <v>1887</v>
      </c>
    </row>
    <row r="273" spans="1:9" x14ac:dyDescent="0.25">
      <c r="A273" s="488">
        <v>272</v>
      </c>
      <c r="B273" s="486">
        <v>5711312</v>
      </c>
      <c r="C273" s="487" t="s">
        <v>1899</v>
      </c>
      <c r="D273" s="486" t="s">
        <v>1900</v>
      </c>
      <c r="E273" s="485" t="s">
        <v>1901</v>
      </c>
      <c r="F273" s="485" t="s">
        <v>1902</v>
      </c>
      <c r="G273" s="485" t="s">
        <v>1903</v>
      </c>
      <c r="H273" s="485" t="s">
        <v>1904</v>
      </c>
      <c r="I273" s="485" t="s">
        <v>1905</v>
      </c>
    </row>
    <row r="274" spans="1:9" x14ac:dyDescent="0.25">
      <c r="A274" s="488">
        <v>273</v>
      </c>
      <c r="B274" s="486">
        <v>5506086</v>
      </c>
      <c r="C274" s="500" t="s">
        <v>2198</v>
      </c>
      <c r="E274" s="485" t="s">
        <v>1906</v>
      </c>
      <c r="F274" s="485" t="s">
        <v>1907</v>
      </c>
      <c r="G274" s="485" t="s">
        <v>705</v>
      </c>
      <c r="H274" s="485" t="s">
        <v>1904</v>
      </c>
      <c r="I274" s="485" t="s">
        <v>1908</v>
      </c>
    </row>
    <row r="275" spans="1:9" x14ac:dyDescent="0.25">
      <c r="A275" s="488">
        <v>274</v>
      </c>
      <c r="B275" s="486">
        <v>5608209</v>
      </c>
      <c r="C275" s="487" t="s">
        <v>1909</v>
      </c>
      <c r="D275" s="486" t="s">
        <v>1910</v>
      </c>
      <c r="E275" s="485" t="s">
        <v>1911</v>
      </c>
      <c r="F275" s="485" t="s">
        <v>1912</v>
      </c>
      <c r="G275" s="485" t="s">
        <v>1913</v>
      </c>
      <c r="H275" s="485" t="s">
        <v>1914</v>
      </c>
      <c r="I275" s="485" t="s">
        <v>1915</v>
      </c>
    </row>
    <row r="276" spans="1:9" x14ac:dyDescent="0.25">
      <c r="A276" s="488">
        <v>275</v>
      </c>
      <c r="B276" s="486">
        <v>5510111</v>
      </c>
      <c r="C276" s="487" t="s">
        <v>1916</v>
      </c>
      <c r="D276" s="486" t="s">
        <v>1917</v>
      </c>
      <c r="E276" s="485" t="s">
        <v>1918</v>
      </c>
      <c r="F276" s="485" t="s">
        <v>1919</v>
      </c>
      <c r="G276" s="485" t="s">
        <v>1920</v>
      </c>
      <c r="H276" s="485" t="s">
        <v>1921</v>
      </c>
      <c r="I276" s="485" t="s">
        <v>1922</v>
      </c>
    </row>
    <row r="277" spans="1:9" x14ac:dyDescent="0.25">
      <c r="A277" s="488">
        <v>276</v>
      </c>
      <c r="B277" s="486">
        <v>5405004</v>
      </c>
      <c r="C277" s="487" t="s">
        <v>1923</v>
      </c>
      <c r="D277" s="486" t="s">
        <v>1924</v>
      </c>
      <c r="E277" s="485" t="s">
        <v>1925</v>
      </c>
      <c r="F277" s="485" t="s">
        <v>1926</v>
      </c>
      <c r="G277" s="485" t="s">
        <v>1927</v>
      </c>
      <c r="H277" s="485" t="s">
        <v>1921</v>
      </c>
      <c r="I277" s="485" t="s">
        <v>1922</v>
      </c>
    </row>
    <row r="278" spans="1:9" x14ac:dyDescent="0.25">
      <c r="A278" s="488">
        <v>277</v>
      </c>
      <c r="B278" s="486">
        <v>5506081</v>
      </c>
      <c r="C278" s="487" t="s">
        <v>1928</v>
      </c>
      <c r="D278" s="486" t="s">
        <v>1929</v>
      </c>
      <c r="E278" s="485" t="s">
        <v>1930</v>
      </c>
      <c r="F278" s="485" t="s">
        <v>1926</v>
      </c>
      <c r="G278" s="485" t="s">
        <v>1927</v>
      </c>
      <c r="H278" s="485" t="s">
        <v>1921</v>
      </c>
      <c r="I278" s="485" t="s">
        <v>1922</v>
      </c>
    </row>
    <row r="279" spans="1:9" x14ac:dyDescent="0.25">
      <c r="A279" s="488">
        <v>278</v>
      </c>
      <c r="B279" s="486">
        <v>5506083</v>
      </c>
      <c r="C279" s="487" t="s">
        <v>1931</v>
      </c>
      <c r="D279" s="486" t="s">
        <v>1932</v>
      </c>
      <c r="E279" s="485" t="s">
        <v>1933</v>
      </c>
      <c r="F279" s="485" t="s">
        <v>1934</v>
      </c>
      <c r="G279" s="485" t="s">
        <v>1935</v>
      </c>
      <c r="H279" s="485" t="s">
        <v>1936</v>
      </c>
      <c r="I279" s="485" t="s">
        <v>1937</v>
      </c>
    </row>
    <row r="280" spans="1:9" x14ac:dyDescent="0.25">
      <c r="A280" s="488">
        <v>279</v>
      </c>
      <c r="B280" s="486">
        <v>5604153</v>
      </c>
      <c r="C280" s="487" t="s">
        <v>1938</v>
      </c>
      <c r="D280" s="486" t="s">
        <v>1939</v>
      </c>
      <c r="E280" s="485" t="s">
        <v>1940</v>
      </c>
      <c r="F280" s="485" t="s">
        <v>1941</v>
      </c>
      <c r="G280" s="485" t="s">
        <v>1942</v>
      </c>
      <c r="H280" s="485" t="s">
        <v>1943</v>
      </c>
      <c r="I280" s="485" t="s">
        <v>1944</v>
      </c>
    </row>
    <row r="281" spans="1:9" x14ac:dyDescent="0.25">
      <c r="A281" s="488">
        <v>280</v>
      </c>
      <c r="B281" s="486">
        <v>5404002</v>
      </c>
      <c r="C281" s="487" t="s">
        <v>1945</v>
      </c>
      <c r="D281" s="486" t="s">
        <v>1946</v>
      </c>
      <c r="E281" s="485" t="s">
        <v>1947</v>
      </c>
      <c r="F281" s="485" t="s">
        <v>1948</v>
      </c>
      <c r="G281" s="485" t="s">
        <v>1948</v>
      </c>
      <c r="H281" s="485" t="s">
        <v>1943</v>
      </c>
      <c r="I281" s="485" t="s">
        <v>1949</v>
      </c>
    </row>
    <row r="282" spans="1:9" x14ac:dyDescent="0.25">
      <c r="A282" s="488">
        <v>281</v>
      </c>
      <c r="B282" s="486">
        <v>5410031</v>
      </c>
      <c r="C282" s="487" t="s">
        <v>1950</v>
      </c>
      <c r="D282" s="486" t="s">
        <v>1951</v>
      </c>
      <c r="E282" s="485" t="s">
        <v>1952</v>
      </c>
      <c r="F282" s="485" t="s">
        <v>1948</v>
      </c>
      <c r="G282" s="485" t="s">
        <v>1948</v>
      </c>
      <c r="H282" s="485" t="s">
        <v>1943</v>
      </c>
      <c r="I282" s="485" t="s">
        <v>1949</v>
      </c>
    </row>
    <row r="283" spans="1:9" x14ac:dyDescent="0.25">
      <c r="A283" s="488">
        <v>282</v>
      </c>
      <c r="B283" s="486">
        <v>5709293</v>
      </c>
      <c r="C283" s="487" t="s">
        <v>1953</v>
      </c>
      <c r="D283" s="486" t="s">
        <v>1954</v>
      </c>
      <c r="E283" s="485" t="s">
        <v>1955</v>
      </c>
      <c r="F283" s="485" t="s">
        <v>1956</v>
      </c>
      <c r="G283" s="485" t="s">
        <v>1957</v>
      </c>
      <c r="H283" s="485" t="s">
        <v>1943</v>
      </c>
      <c r="I283" s="485" t="s">
        <v>1958</v>
      </c>
    </row>
    <row r="284" spans="1:9" x14ac:dyDescent="0.25">
      <c r="A284" s="488">
        <v>283</v>
      </c>
      <c r="B284" s="486">
        <v>5602135</v>
      </c>
      <c r="C284" s="487" t="s">
        <v>1959</v>
      </c>
      <c r="D284" s="486" t="s">
        <v>1960</v>
      </c>
      <c r="E284" s="485" t="s">
        <v>1961</v>
      </c>
      <c r="F284" s="485" t="s">
        <v>1962</v>
      </c>
      <c r="G284" s="485" t="s">
        <v>1963</v>
      </c>
      <c r="H284" s="485" t="s">
        <v>1964</v>
      </c>
      <c r="I284" s="485" t="s">
        <v>1965</v>
      </c>
    </row>
    <row r="285" spans="1:9" x14ac:dyDescent="0.25">
      <c r="A285" s="488">
        <v>284</v>
      </c>
      <c r="B285" s="486">
        <v>5510113</v>
      </c>
      <c r="C285" s="487" t="s">
        <v>1966</v>
      </c>
      <c r="D285" s="486" t="s">
        <v>1967</v>
      </c>
      <c r="E285" s="485" t="s">
        <v>1968</v>
      </c>
      <c r="F285" s="485" t="s">
        <v>1969</v>
      </c>
      <c r="G285" s="485" t="s">
        <v>1970</v>
      </c>
      <c r="H285" s="485" t="s">
        <v>1964</v>
      </c>
      <c r="I285" s="485" t="s">
        <v>1965</v>
      </c>
    </row>
    <row r="286" spans="1:9" x14ac:dyDescent="0.25">
      <c r="A286" s="488">
        <v>285</v>
      </c>
      <c r="B286" s="486">
        <v>5604163</v>
      </c>
      <c r="C286" s="487" t="s">
        <v>1971</v>
      </c>
      <c r="D286" s="486" t="s">
        <v>1972</v>
      </c>
      <c r="E286" s="485" t="s">
        <v>1973</v>
      </c>
      <c r="F286" s="485" t="s">
        <v>1974</v>
      </c>
      <c r="G286" s="485" t="s">
        <v>1975</v>
      </c>
      <c r="H286" s="485" t="s">
        <v>1964</v>
      </c>
      <c r="I286" s="485" t="s">
        <v>1976</v>
      </c>
    </row>
    <row r="287" spans="1:9" x14ac:dyDescent="0.25">
      <c r="A287" s="488">
        <v>287</v>
      </c>
      <c r="B287" s="486">
        <v>5705248</v>
      </c>
      <c r="C287" s="487" t="s">
        <v>1977</v>
      </c>
      <c r="D287" s="486" t="s">
        <v>1978</v>
      </c>
      <c r="E287" s="485" t="s">
        <v>1979</v>
      </c>
      <c r="F287" s="485" t="s">
        <v>1980</v>
      </c>
      <c r="G287" s="485" t="s">
        <v>1980</v>
      </c>
      <c r="H287" s="485" t="s">
        <v>1981</v>
      </c>
      <c r="I287" s="485" t="s">
        <v>1982</v>
      </c>
    </row>
    <row r="288" spans="1:9" x14ac:dyDescent="0.25">
      <c r="A288" s="488">
        <v>288</v>
      </c>
      <c r="B288" s="486">
        <v>5706280</v>
      </c>
      <c r="C288" s="487" t="s">
        <v>1983</v>
      </c>
      <c r="D288" s="486" t="s">
        <v>1984</v>
      </c>
      <c r="E288" s="485" t="s">
        <v>1985</v>
      </c>
      <c r="F288" s="485" t="s">
        <v>1986</v>
      </c>
      <c r="G288" s="485" t="s">
        <v>705</v>
      </c>
      <c r="H288" s="485" t="s">
        <v>1981</v>
      </c>
      <c r="I288" s="485" t="s">
        <v>1982</v>
      </c>
    </row>
    <row r="289" spans="1:9" x14ac:dyDescent="0.25">
      <c r="A289" s="488">
        <v>289</v>
      </c>
      <c r="B289" s="486">
        <v>5710302</v>
      </c>
      <c r="C289" s="487" t="s">
        <v>1987</v>
      </c>
      <c r="D289" s="486" t="s">
        <v>1988</v>
      </c>
      <c r="E289" s="485" t="s">
        <v>1989</v>
      </c>
      <c r="F289" s="485" t="s">
        <v>1990</v>
      </c>
      <c r="G289" s="485" t="s">
        <v>705</v>
      </c>
      <c r="H289" s="485" t="s">
        <v>1981</v>
      </c>
      <c r="I289" s="485" t="s">
        <v>1982</v>
      </c>
    </row>
    <row r="290" spans="1:9" x14ac:dyDescent="0.25">
      <c r="A290" s="488">
        <v>290</v>
      </c>
      <c r="B290" s="486">
        <v>5605176</v>
      </c>
      <c r="C290" s="487" t="s">
        <v>1991</v>
      </c>
      <c r="D290" s="486" t="s">
        <v>1992</v>
      </c>
      <c r="E290" s="485" t="s">
        <v>1993</v>
      </c>
      <c r="F290" s="485" t="s">
        <v>1994</v>
      </c>
      <c r="G290" s="485" t="s">
        <v>1995</v>
      </c>
      <c r="H290" s="485" t="s">
        <v>1981</v>
      </c>
      <c r="I290" s="485" t="s">
        <v>1982</v>
      </c>
    </row>
    <row r="291" spans="1:9" x14ac:dyDescent="0.25">
      <c r="A291" s="488">
        <v>286</v>
      </c>
      <c r="B291" s="486">
        <v>5502043</v>
      </c>
      <c r="C291" s="487" t="s">
        <v>1996</v>
      </c>
      <c r="D291" s="486" t="s">
        <v>1997</v>
      </c>
      <c r="E291" s="485" t="s">
        <v>1998</v>
      </c>
      <c r="F291" s="485" t="s">
        <v>1999</v>
      </c>
      <c r="G291" s="485" t="s">
        <v>2000</v>
      </c>
      <c r="H291" s="485" t="s">
        <v>1981</v>
      </c>
      <c r="I291" s="485" t="s">
        <v>1982</v>
      </c>
    </row>
    <row r="292" spans="1:9" x14ac:dyDescent="0.25">
      <c r="A292" s="488">
        <v>291</v>
      </c>
      <c r="B292" s="486">
        <v>5701220</v>
      </c>
      <c r="C292" s="487" t="s">
        <v>2001</v>
      </c>
      <c r="D292" s="486" t="s">
        <v>2002</v>
      </c>
      <c r="E292" s="485" t="s">
        <v>2003</v>
      </c>
      <c r="F292" s="485" t="s">
        <v>2004</v>
      </c>
      <c r="G292" s="485" t="s">
        <v>2005</v>
      </c>
      <c r="H292" s="485" t="s">
        <v>1981</v>
      </c>
      <c r="I292" s="485" t="s">
        <v>2006</v>
      </c>
    </row>
    <row r="293" spans="1:9" x14ac:dyDescent="0.25">
      <c r="A293" s="488">
        <v>292</v>
      </c>
      <c r="B293" s="486">
        <v>5511120</v>
      </c>
      <c r="C293" s="487" t="s">
        <v>2007</v>
      </c>
      <c r="D293" s="486" t="s">
        <v>2008</v>
      </c>
      <c r="E293" s="485" t="s">
        <v>2009</v>
      </c>
      <c r="F293" s="485" t="s">
        <v>2010</v>
      </c>
      <c r="G293" s="485" t="s">
        <v>2011</v>
      </c>
      <c r="H293" s="485" t="s">
        <v>1981</v>
      </c>
      <c r="I293" s="485" t="s">
        <v>2006</v>
      </c>
    </row>
    <row r="294" spans="1:9" x14ac:dyDescent="0.25">
      <c r="A294" s="488">
        <v>293</v>
      </c>
      <c r="B294" s="486">
        <v>5703240</v>
      </c>
      <c r="C294" s="487" t="s">
        <v>2012</v>
      </c>
      <c r="D294" s="486" t="s">
        <v>2013</v>
      </c>
      <c r="E294" s="485" t="s">
        <v>2014</v>
      </c>
      <c r="F294" s="485" t="s">
        <v>2015</v>
      </c>
      <c r="G294" s="485" t="s">
        <v>2011</v>
      </c>
      <c r="H294" s="485" t="s">
        <v>1981</v>
      </c>
      <c r="I294" s="485" t="s">
        <v>2006</v>
      </c>
    </row>
    <row r="295" spans="1:9" x14ac:dyDescent="0.25">
      <c r="A295" s="488">
        <v>294</v>
      </c>
      <c r="B295" s="486">
        <v>5601123</v>
      </c>
      <c r="C295" s="487" t="s">
        <v>2016</v>
      </c>
      <c r="D295" s="486" t="s">
        <v>2017</v>
      </c>
      <c r="E295" s="485" t="s">
        <v>2018</v>
      </c>
      <c r="F295" s="485" t="s">
        <v>2019</v>
      </c>
      <c r="G295" s="485" t="s">
        <v>2020</v>
      </c>
      <c r="H295" s="485" t="s">
        <v>1981</v>
      </c>
      <c r="I295" s="485" t="s">
        <v>2006</v>
      </c>
    </row>
    <row r="296" spans="1:9" x14ac:dyDescent="0.25">
      <c r="A296" s="488">
        <v>297</v>
      </c>
      <c r="B296" s="486">
        <v>5705251</v>
      </c>
      <c r="C296" s="487" t="s">
        <v>2021</v>
      </c>
      <c r="D296" s="486" t="s">
        <v>2022</v>
      </c>
      <c r="E296" s="485" t="s">
        <v>2023</v>
      </c>
      <c r="F296" s="485" t="s">
        <v>2024</v>
      </c>
      <c r="G296" s="485" t="s">
        <v>2025</v>
      </c>
      <c r="H296" s="485" t="s">
        <v>1981</v>
      </c>
      <c r="I296" s="485" t="s">
        <v>2026</v>
      </c>
    </row>
    <row r="297" spans="1:9" x14ac:dyDescent="0.25">
      <c r="A297" s="488">
        <v>298</v>
      </c>
      <c r="B297" s="486">
        <v>5705273</v>
      </c>
      <c r="C297" s="487" t="s">
        <v>2027</v>
      </c>
      <c r="D297" s="486" t="s">
        <v>2028</v>
      </c>
      <c r="E297" s="485" t="s">
        <v>2029</v>
      </c>
      <c r="F297" s="485" t="s">
        <v>2030</v>
      </c>
      <c r="G297" s="485" t="s">
        <v>2025</v>
      </c>
      <c r="H297" s="485" t="s">
        <v>1981</v>
      </c>
      <c r="I297" s="485" t="s">
        <v>2026</v>
      </c>
    </row>
    <row r="298" spans="1:9" x14ac:dyDescent="0.25">
      <c r="A298" s="488">
        <v>295</v>
      </c>
      <c r="B298" s="486">
        <v>5406014</v>
      </c>
      <c r="C298" s="487" t="s">
        <v>2031</v>
      </c>
      <c r="D298" s="486" t="s">
        <v>2032</v>
      </c>
      <c r="E298" s="485" t="s">
        <v>2033</v>
      </c>
      <c r="F298" s="485" t="s">
        <v>2034</v>
      </c>
      <c r="G298" s="485" t="s">
        <v>2035</v>
      </c>
      <c r="H298" s="485" t="s">
        <v>1981</v>
      </c>
      <c r="I298" s="485" t="s">
        <v>2026</v>
      </c>
    </row>
    <row r="299" spans="1:9" x14ac:dyDescent="0.25">
      <c r="A299" s="488">
        <v>296</v>
      </c>
      <c r="B299" s="486">
        <v>5503049</v>
      </c>
      <c r="C299" s="487" t="s">
        <v>2036</v>
      </c>
      <c r="D299" s="486" t="s">
        <v>2037</v>
      </c>
      <c r="E299" s="485" t="s">
        <v>2038</v>
      </c>
      <c r="F299" s="485" t="s">
        <v>2035</v>
      </c>
      <c r="G299" s="485" t="s">
        <v>2035</v>
      </c>
      <c r="H299" s="485" t="s">
        <v>1981</v>
      </c>
      <c r="I299" s="485" t="s">
        <v>2026</v>
      </c>
    </row>
    <row r="300" spans="1:9" x14ac:dyDescent="0.25">
      <c r="A300" s="488">
        <v>299</v>
      </c>
      <c r="B300" s="486">
        <v>5605171</v>
      </c>
      <c r="C300" s="487" t="s">
        <v>2039</v>
      </c>
      <c r="D300" s="486" t="s">
        <v>2040</v>
      </c>
      <c r="E300" s="485" t="s">
        <v>2041</v>
      </c>
      <c r="F300" s="485" t="s">
        <v>2042</v>
      </c>
      <c r="G300" s="485" t="s">
        <v>2035</v>
      </c>
      <c r="H300" s="485" t="s">
        <v>1981</v>
      </c>
      <c r="I300" s="485" t="s">
        <v>2026</v>
      </c>
    </row>
    <row r="301" spans="1:9" x14ac:dyDescent="0.25">
      <c r="A301" s="488">
        <v>300</v>
      </c>
      <c r="B301" s="486">
        <v>5605182</v>
      </c>
      <c r="C301" s="487" t="s">
        <v>2043</v>
      </c>
      <c r="D301" s="486" t="s">
        <v>2044</v>
      </c>
      <c r="E301" s="485" t="s">
        <v>2045</v>
      </c>
      <c r="F301" s="485" t="s">
        <v>2046</v>
      </c>
      <c r="G301" s="485" t="s">
        <v>2035</v>
      </c>
      <c r="H301" s="485" t="s">
        <v>1981</v>
      </c>
      <c r="I301" s="485" t="s">
        <v>2026</v>
      </c>
    </row>
    <row r="302" spans="1:9" x14ac:dyDescent="0.25">
      <c r="A302" s="488">
        <v>301</v>
      </c>
      <c r="B302" s="486">
        <v>5705267</v>
      </c>
      <c r="C302" s="487" t="s">
        <v>2047</v>
      </c>
      <c r="D302" s="486" t="s">
        <v>2048</v>
      </c>
      <c r="E302" s="485" t="s">
        <v>2049</v>
      </c>
      <c r="F302" s="485" t="s">
        <v>2050</v>
      </c>
      <c r="G302" s="485" t="s">
        <v>2035</v>
      </c>
      <c r="H302" s="485" t="s">
        <v>1981</v>
      </c>
      <c r="I302" s="485" t="s">
        <v>2026</v>
      </c>
    </row>
    <row r="303" spans="1:9" x14ac:dyDescent="0.25">
      <c r="A303" s="488">
        <v>302</v>
      </c>
      <c r="B303" s="486">
        <v>5604162</v>
      </c>
      <c r="C303" s="487" t="s">
        <v>2051</v>
      </c>
      <c r="D303" s="486" t="s">
        <v>2052</v>
      </c>
      <c r="E303" s="485" t="s">
        <v>2053</v>
      </c>
      <c r="F303" s="485" t="s">
        <v>2054</v>
      </c>
      <c r="G303" s="485" t="s">
        <v>2055</v>
      </c>
      <c r="H303" s="485" t="s">
        <v>2056</v>
      </c>
      <c r="I303" s="485" t="s">
        <v>2057</v>
      </c>
    </row>
    <row r="304" spans="1:9" x14ac:dyDescent="0.25">
      <c r="A304" s="488">
        <v>303</v>
      </c>
      <c r="B304" s="486">
        <v>5603139</v>
      </c>
      <c r="C304" s="487" t="s">
        <v>2058</v>
      </c>
      <c r="D304" s="486" t="s">
        <v>2059</v>
      </c>
      <c r="E304" s="485" t="s">
        <v>2060</v>
      </c>
      <c r="F304" s="485" t="s">
        <v>2061</v>
      </c>
      <c r="G304" s="485" t="s">
        <v>2062</v>
      </c>
      <c r="H304" s="485" t="s">
        <v>2056</v>
      </c>
      <c r="I304" s="485" t="s">
        <v>2063</v>
      </c>
    </row>
    <row r="305" spans="1:9" x14ac:dyDescent="0.25">
      <c r="A305" s="488">
        <v>304</v>
      </c>
      <c r="B305" s="486">
        <v>5503056</v>
      </c>
      <c r="C305" s="487" t="s">
        <v>2064</v>
      </c>
      <c r="D305" s="486" t="s">
        <v>2065</v>
      </c>
      <c r="E305" s="485" t="s">
        <v>2066</v>
      </c>
      <c r="F305" s="485" t="s">
        <v>2067</v>
      </c>
      <c r="G305" s="485" t="s">
        <v>2068</v>
      </c>
      <c r="H305" s="485" t="s">
        <v>2069</v>
      </c>
      <c r="I305" s="485" t="s">
        <v>2070</v>
      </c>
    </row>
    <row r="306" spans="1:9" x14ac:dyDescent="0.25">
      <c r="A306" s="488">
        <v>305</v>
      </c>
      <c r="B306" s="486">
        <v>5603140</v>
      </c>
      <c r="C306" s="487" t="s">
        <v>2071</v>
      </c>
      <c r="D306" s="486" t="s">
        <v>2072</v>
      </c>
      <c r="E306" s="485" t="s">
        <v>2073</v>
      </c>
      <c r="F306" s="485" t="s">
        <v>2068</v>
      </c>
      <c r="G306" s="485" t="s">
        <v>2068</v>
      </c>
      <c r="H306" s="485" t="s">
        <v>2069</v>
      </c>
      <c r="I306" s="485" t="s">
        <v>2070</v>
      </c>
    </row>
    <row r="307" spans="1:9" x14ac:dyDescent="0.25">
      <c r="A307" s="488">
        <v>306</v>
      </c>
      <c r="B307" s="486">
        <v>5506084</v>
      </c>
      <c r="C307" s="500" t="s">
        <v>2199</v>
      </c>
      <c r="E307" s="485" t="s">
        <v>2074</v>
      </c>
      <c r="F307" s="485" t="s">
        <v>2075</v>
      </c>
      <c r="G307" s="485" t="s">
        <v>705</v>
      </c>
      <c r="H307" s="485" t="s">
        <v>2069</v>
      </c>
    </row>
    <row r="308" spans="1:9" x14ac:dyDescent="0.25">
      <c r="A308" s="488">
        <v>307</v>
      </c>
      <c r="B308" s="486">
        <v>5706285</v>
      </c>
      <c r="C308" s="487" t="s">
        <v>2076</v>
      </c>
      <c r="D308" s="486" t="s">
        <v>2077</v>
      </c>
      <c r="E308" s="485" t="s">
        <v>2078</v>
      </c>
      <c r="F308" s="485" t="s">
        <v>1548</v>
      </c>
      <c r="G308" s="485" t="s">
        <v>2079</v>
      </c>
      <c r="H308" s="485" t="s">
        <v>2080</v>
      </c>
      <c r="I308" s="485" t="s">
        <v>2081</v>
      </c>
    </row>
    <row r="309" spans="1:9" x14ac:dyDescent="0.25">
      <c r="A309" s="488">
        <v>308</v>
      </c>
      <c r="B309" s="486">
        <v>5503057</v>
      </c>
      <c r="C309" s="487" t="s">
        <v>2082</v>
      </c>
      <c r="D309" s="486" t="s">
        <v>2083</v>
      </c>
      <c r="E309" s="485" t="s">
        <v>2084</v>
      </c>
      <c r="F309" s="485" t="s">
        <v>2085</v>
      </c>
      <c r="G309" s="485" t="s">
        <v>2086</v>
      </c>
      <c r="H309" s="485" t="s">
        <v>2087</v>
      </c>
      <c r="I309" s="485" t="s">
        <v>2088</v>
      </c>
    </row>
    <row r="310" spans="1:9" x14ac:dyDescent="0.25">
      <c r="A310" s="488">
        <v>310</v>
      </c>
      <c r="B310" s="486">
        <v>5511115</v>
      </c>
      <c r="C310" s="487" t="s">
        <v>2089</v>
      </c>
      <c r="D310" s="486" t="s">
        <v>2090</v>
      </c>
      <c r="E310" s="485" t="s">
        <v>2091</v>
      </c>
      <c r="F310" s="485" t="s">
        <v>2085</v>
      </c>
      <c r="G310" s="485" t="s">
        <v>2086</v>
      </c>
      <c r="H310" s="485" t="s">
        <v>2087</v>
      </c>
      <c r="I310" s="485" t="s">
        <v>2088</v>
      </c>
    </row>
    <row r="311" spans="1:9" x14ac:dyDescent="0.25">
      <c r="A311" s="488">
        <v>311</v>
      </c>
      <c r="B311" s="486">
        <v>5701224</v>
      </c>
      <c r="C311" s="487" t="s">
        <v>2092</v>
      </c>
      <c r="D311" s="486" t="s">
        <v>2093</v>
      </c>
      <c r="E311" s="485" t="s">
        <v>2094</v>
      </c>
      <c r="F311" s="485" t="s">
        <v>2095</v>
      </c>
      <c r="G311" s="485" t="s">
        <v>705</v>
      </c>
      <c r="H311" s="485" t="s">
        <v>2087</v>
      </c>
      <c r="I311" s="485" t="s">
        <v>2088</v>
      </c>
    </row>
    <row r="312" spans="1:9" x14ac:dyDescent="0.25">
      <c r="A312" s="488">
        <v>309</v>
      </c>
      <c r="B312" s="486">
        <v>5406017</v>
      </c>
      <c r="C312" s="487" t="s">
        <v>2096</v>
      </c>
      <c r="D312" s="486" t="s">
        <v>2097</v>
      </c>
      <c r="E312" s="485" t="s">
        <v>2098</v>
      </c>
      <c r="F312" s="485" t="s">
        <v>2099</v>
      </c>
      <c r="G312" s="485" t="s">
        <v>2099</v>
      </c>
      <c r="H312" s="485" t="s">
        <v>2087</v>
      </c>
      <c r="I312" s="485" t="s">
        <v>2088</v>
      </c>
    </row>
    <row r="313" spans="1:9" x14ac:dyDescent="0.25">
      <c r="A313" s="488">
        <v>312</v>
      </c>
      <c r="B313" s="486">
        <v>5604160</v>
      </c>
      <c r="C313" s="487" t="s">
        <v>2100</v>
      </c>
      <c r="D313" s="486" t="s">
        <v>2101</v>
      </c>
      <c r="E313" s="485" t="s">
        <v>2102</v>
      </c>
      <c r="F313" s="485" t="s">
        <v>2103</v>
      </c>
      <c r="G313" s="485" t="s">
        <v>2104</v>
      </c>
      <c r="H313" s="485" t="s">
        <v>2087</v>
      </c>
      <c r="I313" s="485" t="s">
        <v>2105</v>
      </c>
    </row>
    <row r="314" spans="1:9" x14ac:dyDescent="0.25">
      <c r="A314" s="488">
        <v>313</v>
      </c>
      <c r="B314" s="486">
        <v>5606188</v>
      </c>
      <c r="C314" s="487" t="s">
        <v>2106</v>
      </c>
      <c r="D314" s="486" t="s">
        <v>2107</v>
      </c>
      <c r="E314" s="485" t="s">
        <v>2108</v>
      </c>
      <c r="F314" s="485" t="s">
        <v>2109</v>
      </c>
      <c r="G314" s="485" t="s">
        <v>2110</v>
      </c>
      <c r="H314" s="485" t="s">
        <v>2087</v>
      </c>
      <c r="I314" s="485" t="s">
        <v>2105</v>
      </c>
    </row>
    <row r="315" spans="1:9" x14ac:dyDescent="0.25">
      <c r="A315" s="488">
        <v>314</v>
      </c>
      <c r="B315" s="486">
        <v>5606195</v>
      </c>
      <c r="C315" s="487" t="s">
        <v>2111</v>
      </c>
      <c r="D315" s="486" t="s">
        <v>2112</v>
      </c>
      <c r="E315" s="485" t="s">
        <v>2113</v>
      </c>
      <c r="F315" s="485" t="s">
        <v>2114</v>
      </c>
      <c r="G315" s="485" t="s">
        <v>2110</v>
      </c>
      <c r="H315" s="485" t="s">
        <v>2087</v>
      </c>
      <c r="I315" s="485" t="s">
        <v>2105</v>
      </c>
    </row>
    <row r="316" spans="1:9" x14ac:dyDescent="0.25">
      <c r="A316" s="488">
        <v>315</v>
      </c>
      <c r="B316" s="486">
        <v>5703236</v>
      </c>
      <c r="C316" s="487" t="s">
        <v>2115</v>
      </c>
      <c r="D316" s="486" t="s">
        <v>2116</v>
      </c>
      <c r="E316" s="485" t="s">
        <v>2117</v>
      </c>
      <c r="F316" s="485" t="s">
        <v>2114</v>
      </c>
      <c r="G316" s="485" t="s">
        <v>2110</v>
      </c>
      <c r="H316" s="485" t="s">
        <v>2087</v>
      </c>
      <c r="I316" s="485" t="s">
        <v>2105</v>
      </c>
    </row>
    <row r="317" spans="1:9" x14ac:dyDescent="0.25">
      <c r="A317" s="488">
        <v>316</v>
      </c>
      <c r="B317" s="486">
        <v>5607201</v>
      </c>
      <c r="C317" s="487" t="s">
        <v>2118</v>
      </c>
      <c r="D317" s="486" t="s">
        <v>2119</v>
      </c>
      <c r="E317" s="485" t="s">
        <v>2120</v>
      </c>
      <c r="F317" s="485" t="s">
        <v>2121</v>
      </c>
      <c r="G317" s="485" t="s">
        <v>2122</v>
      </c>
      <c r="H317" s="485" t="s">
        <v>2087</v>
      </c>
      <c r="I317" s="485" t="s">
        <v>2105</v>
      </c>
    </row>
    <row r="318" spans="1:9" x14ac:dyDescent="0.25">
      <c r="A318" s="488">
        <v>317</v>
      </c>
      <c r="B318" s="486">
        <v>5701221</v>
      </c>
      <c r="C318" s="500" t="s">
        <v>2200</v>
      </c>
      <c r="E318" s="485" t="s">
        <v>2123</v>
      </c>
      <c r="F318" s="485" t="s">
        <v>2124</v>
      </c>
      <c r="G318" s="485" t="s">
        <v>2125</v>
      </c>
      <c r="H318" s="485" t="s">
        <v>2087</v>
      </c>
      <c r="I318" s="485" t="s">
        <v>2126</v>
      </c>
    </row>
    <row r="319" spans="1:9" x14ac:dyDescent="0.25">
      <c r="A319" s="488">
        <v>318</v>
      </c>
      <c r="B319" s="486">
        <v>5701225</v>
      </c>
      <c r="C319" s="487" t="s">
        <v>2127</v>
      </c>
      <c r="D319" s="486" t="s">
        <v>2128</v>
      </c>
      <c r="E319" s="485" t="s">
        <v>2129</v>
      </c>
      <c r="F319" s="485" t="s">
        <v>2130</v>
      </c>
      <c r="G319" s="485" t="s">
        <v>2131</v>
      </c>
      <c r="H319" s="485" t="s">
        <v>2087</v>
      </c>
      <c r="I319" s="485" t="s">
        <v>2126</v>
      </c>
    </row>
    <row r="320" spans="1:9" x14ac:dyDescent="0.25">
      <c r="A320" s="488">
        <v>319</v>
      </c>
      <c r="B320" s="486">
        <v>5701222</v>
      </c>
      <c r="C320" s="487" t="s">
        <v>2132</v>
      </c>
      <c r="D320" s="486" t="s">
        <v>2133</v>
      </c>
      <c r="E320" s="485" t="s">
        <v>2134</v>
      </c>
      <c r="F320" s="485" t="s">
        <v>1396</v>
      </c>
      <c r="G320" s="485" t="s">
        <v>1396</v>
      </c>
      <c r="H320" s="485" t="s">
        <v>2087</v>
      </c>
      <c r="I320" s="485" t="s">
        <v>2126</v>
      </c>
    </row>
    <row r="321" spans="1:9" x14ac:dyDescent="0.25">
      <c r="A321" s="488">
        <v>320</v>
      </c>
      <c r="B321" s="486">
        <v>5701223</v>
      </c>
      <c r="C321" s="487" t="s">
        <v>2135</v>
      </c>
      <c r="D321" s="486" t="s">
        <v>2136</v>
      </c>
      <c r="E321" s="485" t="s">
        <v>2137</v>
      </c>
      <c r="F321" s="485" t="s">
        <v>2138</v>
      </c>
      <c r="G321" s="485" t="s">
        <v>1396</v>
      </c>
      <c r="H321" s="485" t="s">
        <v>2087</v>
      </c>
      <c r="I321" s="485" t="s">
        <v>2126</v>
      </c>
    </row>
    <row r="322" spans="1:9" x14ac:dyDescent="0.25">
      <c r="A322" s="488">
        <v>321</v>
      </c>
      <c r="B322" s="486">
        <v>5701226</v>
      </c>
      <c r="C322" s="487" t="s">
        <v>2139</v>
      </c>
      <c r="D322" s="486" t="s">
        <v>2140</v>
      </c>
      <c r="E322" s="485" t="s">
        <v>2141</v>
      </c>
      <c r="F322" s="485" t="s">
        <v>2138</v>
      </c>
      <c r="G322" s="485" t="s">
        <v>1396</v>
      </c>
      <c r="H322" s="485" t="s">
        <v>2087</v>
      </c>
      <c r="I322" s="485" t="s">
        <v>2126</v>
      </c>
    </row>
    <row r="323" spans="1:9" x14ac:dyDescent="0.25">
      <c r="A323" s="488">
        <v>322</v>
      </c>
      <c r="B323" s="486">
        <v>5406015</v>
      </c>
      <c r="C323" s="487" t="s">
        <v>2142</v>
      </c>
      <c r="D323" s="486" t="s">
        <v>2143</v>
      </c>
      <c r="E323" s="485" t="s">
        <v>2144</v>
      </c>
      <c r="F323" s="485" t="s">
        <v>2145</v>
      </c>
      <c r="G323" s="485" t="s">
        <v>2146</v>
      </c>
      <c r="H323" s="485" t="s">
        <v>2087</v>
      </c>
      <c r="I323" s="485" t="s">
        <v>2147</v>
      </c>
    </row>
    <row r="324" spans="1:9" x14ac:dyDescent="0.25">
      <c r="A324" s="488">
        <v>323</v>
      </c>
      <c r="B324" s="486">
        <v>5711307</v>
      </c>
      <c r="C324" s="487" t="s">
        <v>2148</v>
      </c>
      <c r="D324" s="486" t="s">
        <v>2149</v>
      </c>
      <c r="E324" s="485" t="s">
        <v>2150</v>
      </c>
      <c r="F324" s="485" t="s">
        <v>2151</v>
      </c>
      <c r="G324" s="485" t="s">
        <v>2152</v>
      </c>
      <c r="H324" s="485" t="s">
        <v>2087</v>
      </c>
      <c r="I324" s="485" t="s">
        <v>2153</v>
      </c>
    </row>
    <row r="325" spans="1:9" x14ac:dyDescent="0.25">
      <c r="A325" s="488">
        <v>324</v>
      </c>
      <c r="B325" s="486">
        <v>5703235</v>
      </c>
      <c r="C325" s="487" t="s">
        <v>2154</v>
      </c>
      <c r="D325" s="486" t="s">
        <v>2155</v>
      </c>
      <c r="E325" s="485" t="s">
        <v>2156</v>
      </c>
      <c r="F325" s="485" t="s">
        <v>2157</v>
      </c>
      <c r="G325" s="485" t="s">
        <v>2158</v>
      </c>
      <c r="H325" s="485" t="s">
        <v>2087</v>
      </c>
      <c r="I325" s="485" t="s">
        <v>2153</v>
      </c>
    </row>
    <row r="326" spans="1:9" x14ac:dyDescent="0.25">
      <c r="A326" s="488">
        <v>325</v>
      </c>
      <c r="B326" s="486">
        <v>5706281</v>
      </c>
      <c r="C326" s="487" t="s">
        <v>2159</v>
      </c>
      <c r="D326" s="486" t="s">
        <v>2160</v>
      </c>
      <c r="E326" s="485" t="s">
        <v>2161</v>
      </c>
      <c r="F326" s="485" t="s">
        <v>2162</v>
      </c>
      <c r="G326" s="485" t="s">
        <v>2158</v>
      </c>
      <c r="H326" s="485" t="s">
        <v>2087</v>
      </c>
      <c r="I326" s="485" t="s">
        <v>2153</v>
      </c>
    </row>
    <row r="327" spans="1:9" x14ac:dyDescent="0.25">
      <c r="A327" s="488">
        <v>326</v>
      </c>
      <c r="B327" s="486">
        <v>5607206</v>
      </c>
      <c r="C327" s="500" t="s">
        <v>2201</v>
      </c>
      <c r="E327" s="485" t="s">
        <v>2163</v>
      </c>
      <c r="F327" s="485" t="s">
        <v>2164</v>
      </c>
      <c r="G327" s="485" t="s">
        <v>2110</v>
      </c>
      <c r="H327" s="485" t="s">
        <v>2087</v>
      </c>
      <c r="I327" s="485" t="s">
        <v>2165</v>
      </c>
    </row>
    <row r="328" spans="1:9" x14ac:dyDescent="0.25">
      <c r="A328" s="488">
        <v>327</v>
      </c>
      <c r="B328" s="486">
        <v>5504060</v>
      </c>
    </row>
    <row r="329" spans="1:9" x14ac:dyDescent="0.25">
      <c r="A329" s="488">
        <v>328</v>
      </c>
      <c r="B329" s="486">
        <v>5504061</v>
      </c>
    </row>
    <row r="330" spans="1:9" x14ac:dyDescent="0.25">
      <c r="A330" s="488">
        <v>329</v>
      </c>
      <c r="B330" s="486">
        <v>5504062</v>
      </c>
    </row>
    <row r="331" spans="1:9" x14ac:dyDescent="0.25">
      <c r="A331" s="488">
        <v>330</v>
      </c>
      <c r="B331" s="486">
        <v>5504063</v>
      </c>
    </row>
    <row r="332" spans="1:9" x14ac:dyDescent="0.25">
      <c r="A332" s="488">
        <v>331</v>
      </c>
      <c r="B332" s="486">
        <v>5504064</v>
      </c>
    </row>
    <row r="333" spans="1:9" x14ac:dyDescent="0.25">
      <c r="A333" s="488">
        <v>332</v>
      </c>
      <c r="B333" s="486">
        <v>5505066</v>
      </c>
    </row>
    <row r="334" spans="1:9" x14ac:dyDescent="0.25">
      <c r="A334" s="488">
        <v>333</v>
      </c>
      <c r="B334" s="486">
        <v>5505067</v>
      </c>
    </row>
    <row r="335" spans="1:9" x14ac:dyDescent="0.25">
      <c r="A335" s="488">
        <v>334</v>
      </c>
      <c r="B335" s="486">
        <v>5505068</v>
      </c>
    </row>
    <row r="336" spans="1:9" x14ac:dyDescent="0.25">
      <c r="A336" s="488">
        <v>335</v>
      </c>
      <c r="B336" s="486">
        <v>5505069</v>
      </c>
    </row>
    <row r="337" spans="1:7" x14ac:dyDescent="0.25">
      <c r="A337" s="488">
        <v>336</v>
      </c>
      <c r="B337" s="486">
        <v>5705257</v>
      </c>
    </row>
    <row r="338" spans="1:7" x14ac:dyDescent="0.25">
      <c r="A338" s="488">
        <v>337</v>
      </c>
      <c r="B338" s="486">
        <v>5705258</v>
      </c>
    </row>
    <row r="339" spans="1:7" x14ac:dyDescent="0.25">
      <c r="A339" s="488">
        <v>338</v>
      </c>
      <c r="B339" s="486">
        <v>5705259</v>
      </c>
    </row>
    <row r="340" spans="1:7" x14ac:dyDescent="0.25">
      <c r="A340" s="488">
        <v>339</v>
      </c>
      <c r="B340" s="486">
        <v>5705260</v>
      </c>
    </row>
    <row r="341" spans="1:7" x14ac:dyDescent="0.25">
      <c r="A341" s="488">
        <v>340</v>
      </c>
      <c r="B341" s="486">
        <v>5705261</v>
      </c>
    </row>
    <row r="342" spans="1:7" x14ac:dyDescent="0.25">
      <c r="A342" s="488">
        <v>341</v>
      </c>
      <c r="B342" s="486">
        <v>5705262</v>
      </c>
    </row>
    <row r="343" spans="1:7" x14ac:dyDescent="0.25">
      <c r="A343" s="488">
        <v>342</v>
      </c>
      <c r="B343" s="486">
        <v>5705263</v>
      </c>
    </row>
    <row r="344" spans="1:7" x14ac:dyDescent="0.25">
      <c r="A344" s="488">
        <v>343</v>
      </c>
      <c r="B344" s="486">
        <v>5705264</v>
      </c>
    </row>
    <row r="345" spans="1:7" x14ac:dyDescent="0.25">
      <c r="A345" s="488">
        <v>344</v>
      </c>
      <c r="B345" s="486">
        <v>5705265</v>
      </c>
    </row>
    <row r="346" spans="1:7" x14ac:dyDescent="0.25">
      <c r="A346" s="488"/>
      <c r="G346" s="491"/>
    </row>
    <row r="347" spans="1:7" x14ac:dyDescent="0.25">
      <c r="A347" s="488"/>
    </row>
    <row r="348" spans="1:7" x14ac:dyDescent="0.25">
      <c r="A348" s="488"/>
    </row>
    <row r="349" spans="1:7" x14ac:dyDescent="0.25">
      <c r="A349" s="488"/>
    </row>
    <row r="350" spans="1:7" x14ac:dyDescent="0.25">
      <c r="A350" s="488"/>
    </row>
    <row r="351" spans="1:7" x14ac:dyDescent="0.25">
      <c r="A351" s="488"/>
    </row>
  </sheetData>
  <sheetProtection algorithmName="SHA-512" hashValue="bvstbgzcUJZ6hyEcpkiLkDRQSdMSOUmZ3sxQOs6L6yKD2QnhcwKsEP7q6Xwp6ij1UItoV64LcdaFxKCXVaJJEA==" saltValue="IBxVOKGi+eHOQB8GihdHsw==" spinCount="100000" sheet="1" objects="1" scenarios="1"/>
  <hyperlinks>
    <hyperlink ref="J5" r:id="rId1"/>
    <hyperlink ref="J2" r:id="rId2"/>
    <hyperlink ref="J3" r:id="rId3"/>
    <hyperlink ref="J11" r:id="rId4"/>
    <hyperlink ref="J13" r:id="rId5"/>
    <hyperlink ref="J12" r:id="rId6"/>
    <hyperlink ref="J14" r:id="rId7"/>
    <hyperlink ref="J19" r:id="rId8"/>
    <hyperlink ref="J18" r:id="rId9"/>
    <hyperlink ref="J16" r:id="rId10"/>
    <hyperlink ref="J15" r:id="rId11"/>
    <hyperlink ref="J17" r:id="rId12"/>
    <hyperlink ref="J20" r:id="rId13"/>
    <hyperlink ref="J21" r:id="rId14"/>
    <hyperlink ref="J22" r:id="rId15"/>
    <hyperlink ref="J24" r:id="rId16"/>
    <hyperlink ref="J23" r:id="rId17"/>
    <hyperlink ref="J25" r:id="rId18"/>
    <hyperlink ref="J26" r:id="rId19"/>
    <hyperlink ref="J27" r:id="rId20"/>
    <hyperlink ref="J28" r:id="rId21"/>
    <hyperlink ref="J30" r:id="rId22"/>
    <hyperlink ref="J29" r:id="rId23"/>
    <hyperlink ref="J34" r:id="rId24"/>
    <hyperlink ref="J33" r:id="rId25"/>
    <hyperlink ref="J31" r:id="rId26"/>
    <hyperlink ref="J35" r:id="rId27"/>
    <hyperlink ref="J36" r:id="rId28"/>
    <hyperlink ref="J32" r:id="rId29"/>
    <hyperlink ref="J37" r:id="rId30"/>
    <hyperlink ref="J38" r:id="rId31"/>
    <hyperlink ref="J39" r:id="rId32"/>
    <hyperlink ref="J40" r:id="rId33"/>
    <hyperlink ref="J43" r:id="rId34"/>
    <hyperlink ref="J41" r:id="rId35"/>
    <hyperlink ref="J42" r:id="rId36"/>
    <hyperlink ref="J45" r:id="rId37"/>
    <hyperlink ref="J44" r:id="rId38"/>
    <hyperlink ref="J47" r:id="rId39"/>
    <hyperlink ref="J46" r:id="rId40"/>
    <hyperlink ref="J50" r:id="rId41"/>
    <hyperlink ref="J49" r:id="rId42"/>
    <hyperlink ref="J48" r:id="rId43"/>
    <hyperlink ref="J52" r:id="rId44"/>
    <hyperlink ref="J51" r:id="rId45"/>
    <hyperlink ref="J54" r:id="rId46"/>
    <hyperlink ref="J53" r:id="rId47"/>
    <hyperlink ref="J55" r:id="rId48"/>
    <hyperlink ref="J56" r:id="rId49"/>
    <hyperlink ref="J60" r:id="rId50"/>
    <hyperlink ref="J61" r:id="rId51"/>
    <hyperlink ref="J62" r:id="rId52"/>
    <hyperlink ref="J57" r:id="rId53"/>
    <hyperlink ref="J58" r:id="rId54"/>
    <hyperlink ref="J59" r:id="rId55"/>
    <hyperlink ref="J63" r:id="rId56"/>
    <hyperlink ref="J65" r:id="rId57"/>
    <hyperlink ref="J64" r:id="rId58"/>
    <hyperlink ref="J66" r:id="rId59"/>
    <hyperlink ref="J67" r:id="rId60"/>
    <hyperlink ref="J68" r:id="rId61"/>
    <hyperlink ref="J73" r:id="rId62"/>
    <hyperlink ref="J72" r:id="rId63"/>
    <hyperlink ref="J71" r:id="rId64"/>
    <hyperlink ref="J70" r:id="rId65"/>
    <hyperlink ref="J74" r:id="rId66"/>
    <hyperlink ref="J76" r:id="rId67"/>
    <hyperlink ref="J75" r:id="rId68"/>
    <hyperlink ref="J78" r:id="rId69"/>
    <hyperlink ref="J80" r:id="rId70"/>
    <hyperlink ref="J85" r:id="rId71"/>
    <hyperlink ref="J84" r:id="rId72"/>
    <hyperlink ref="J79" r:id="rId73"/>
    <hyperlink ref="J83" r:id="rId74"/>
    <hyperlink ref="J82" r:id="rId75"/>
    <hyperlink ref="J86" r:id="rId76"/>
    <hyperlink ref="J81" r:id="rId77"/>
    <hyperlink ref="J89" r:id="rId78"/>
    <hyperlink ref="J87" r:id="rId79"/>
    <hyperlink ref="J88" r:id="rId80"/>
    <hyperlink ref="J90" r:id="rId81"/>
    <hyperlink ref="J91" r:id="rId82"/>
    <hyperlink ref="J94" r:id="rId83"/>
    <hyperlink ref="J95" r:id="rId84"/>
    <hyperlink ref="J93" r:id="rId85"/>
    <hyperlink ref="J92" r:id="rId86"/>
    <hyperlink ref="J124" r:id="rId87"/>
    <hyperlink ref="J122" r:id="rId88"/>
    <hyperlink ref="J121" r:id="rId89"/>
    <hyperlink ref="J120" r:id="rId90"/>
    <hyperlink ref="J123" r:id="rId91"/>
    <hyperlink ref="J125" r:id="rId92"/>
  </hyperlinks>
  <pageMargins left="0.7" right="0.7" top="0.75" bottom="0.75" header="0.3" footer="0.3"/>
  <pageSetup paperSize="9" orientation="portrait" verticalDpi="0" r:id="rId9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C00000"/>
  </sheetPr>
  <dimension ref="A1:M70"/>
  <sheetViews>
    <sheetView showGridLines="0" showRowColHeaders="0" zoomScaleNormal="100" workbookViewId="0">
      <selection activeCell="J7" sqref="J7"/>
    </sheetView>
  </sheetViews>
  <sheetFormatPr defaultRowHeight="21.75" customHeight="1" x14ac:dyDescent="0.45"/>
  <cols>
    <col min="1" max="1" width="3.140625" style="5" customWidth="1"/>
    <col min="2" max="2" width="22.5703125" style="5" customWidth="1"/>
    <col min="3" max="3" width="3.42578125" style="5" customWidth="1"/>
    <col min="4" max="4" width="17.42578125" style="5" customWidth="1"/>
    <col min="5" max="5" width="51" style="5" customWidth="1"/>
    <col min="6" max="6" width="2.5703125" style="5" customWidth="1"/>
    <col min="7" max="7" width="14.7109375" style="5" customWidth="1"/>
    <col min="8" max="8" width="25.42578125" style="5" customWidth="1"/>
    <col min="9" max="9" width="2.7109375" style="5" customWidth="1"/>
    <col min="10" max="10" width="20.5703125" style="5" customWidth="1"/>
    <col min="11" max="11" width="23.5703125" style="5" customWidth="1"/>
    <col min="12" max="16384" width="9.140625" style="5"/>
  </cols>
  <sheetData>
    <row r="1" spans="1:13" ht="44.25" customHeight="1" x14ac:dyDescent="0.45">
      <c r="A1" s="493"/>
      <c r="B1" s="501" t="s">
        <v>2202</v>
      </c>
      <c r="C1" s="493"/>
      <c r="H1" s="513" t="s">
        <v>603</v>
      </c>
      <c r="I1" s="513"/>
      <c r="J1" s="513"/>
      <c r="K1" s="513"/>
    </row>
    <row r="2" spans="1:13" ht="26.25" customHeight="1" x14ac:dyDescent="0.55000000000000004">
      <c r="A2" s="493"/>
      <c r="B2" s="493"/>
      <c r="C2" s="493"/>
      <c r="D2" s="132" t="s">
        <v>465</v>
      </c>
      <c r="E2" s="131" t="s">
        <v>498</v>
      </c>
      <c r="F2" s="515" t="s">
        <v>629</v>
      </c>
      <c r="G2" s="515"/>
      <c r="I2" s="329" t="s">
        <v>608</v>
      </c>
      <c r="J2" s="330"/>
      <c r="K2" s="330"/>
    </row>
    <row r="3" spans="1:13" ht="19.5" customHeight="1" x14ac:dyDescent="0.45">
      <c r="A3" s="493"/>
      <c r="B3" s="494" t="s">
        <v>2205</v>
      </c>
      <c r="C3" s="493"/>
      <c r="D3" s="245" t="s">
        <v>50</v>
      </c>
      <c r="E3" s="496" t="s">
        <v>2206</v>
      </c>
      <c r="F3" s="244"/>
      <c r="G3" s="245" t="s">
        <v>94</v>
      </c>
      <c r="H3" s="7"/>
      <c r="I3" s="113"/>
      <c r="J3" s="119" t="s">
        <v>467</v>
      </c>
      <c r="K3" s="116"/>
    </row>
    <row r="4" spans="1:13" ht="19.5" customHeight="1" x14ac:dyDescent="0.45">
      <c r="A4" s="493"/>
      <c r="B4" s="493"/>
      <c r="C4" s="493"/>
      <c r="D4" s="245" t="s">
        <v>111</v>
      </c>
      <c r="E4" s="497" t="s">
        <v>2204</v>
      </c>
      <c r="F4" s="244"/>
      <c r="G4" s="245" t="s">
        <v>9</v>
      </c>
      <c r="H4" s="7">
        <v>1</v>
      </c>
      <c r="I4" s="113"/>
      <c r="J4" s="167" t="s">
        <v>533</v>
      </c>
      <c r="K4" s="167" t="s">
        <v>534</v>
      </c>
    </row>
    <row r="5" spans="1:13" ht="19.5" customHeight="1" x14ac:dyDescent="0.45">
      <c r="A5" s="493"/>
      <c r="B5" s="493"/>
      <c r="C5" s="493"/>
      <c r="D5" s="512" t="s">
        <v>73</v>
      </c>
      <c r="E5" s="497" t="s">
        <v>2203</v>
      </c>
      <c r="F5" s="244"/>
      <c r="G5" s="245" t="s">
        <v>10</v>
      </c>
      <c r="H5" s="7">
        <v>2558</v>
      </c>
      <c r="I5" s="113"/>
      <c r="J5" s="167" t="s">
        <v>535</v>
      </c>
      <c r="K5" s="167" t="s">
        <v>468</v>
      </c>
    </row>
    <row r="6" spans="1:13" ht="19.5" customHeight="1" x14ac:dyDescent="0.55000000000000004">
      <c r="A6" s="493"/>
      <c r="B6" s="499" t="s">
        <v>2203</v>
      </c>
      <c r="C6" s="493"/>
      <c r="D6" s="512" t="s">
        <v>74</v>
      </c>
      <c r="E6" s="497" t="s">
        <v>2207</v>
      </c>
      <c r="F6" s="244"/>
      <c r="G6" s="245"/>
      <c r="H6" s="117"/>
      <c r="I6" s="113"/>
      <c r="J6" s="119" t="s">
        <v>303</v>
      </c>
      <c r="K6" s="116"/>
    </row>
    <row r="7" spans="1:13" ht="19.5" customHeight="1" x14ac:dyDescent="0.45">
      <c r="A7" s="493"/>
      <c r="B7" s="493"/>
      <c r="C7" s="493"/>
      <c r="D7" s="512" t="s">
        <v>51</v>
      </c>
      <c r="E7" s="498" t="s">
        <v>1442</v>
      </c>
      <c r="F7" s="244"/>
      <c r="G7" s="245" t="s">
        <v>114</v>
      </c>
      <c r="H7" s="7">
        <v>6</v>
      </c>
      <c r="I7" s="118"/>
      <c r="J7" s="34" t="s">
        <v>291</v>
      </c>
      <c r="K7" s="35"/>
    </row>
    <row r="8" spans="1:13" ht="19.5" customHeight="1" x14ac:dyDescent="0.45">
      <c r="A8" s="493"/>
      <c r="B8" s="493"/>
      <c r="C8" s="493"/>
      <c r="D8" s="245"/>
      <c r="E8" s="113"/>
      <c r="F8" s="244"/>
      <c r="G8" s="245" t="s">
        <v>12</v>
      </c>
      <c r="H8" s="7" t="s">
        <v>105</v>
      </c>
      <c r="I8" s="113"/>
      <c r="J8" s="34" t="s">
        <v>292</v>
      </c>
      <c r="K8" s="35"/>
    </row>
    <row r="9" spans="1:13" ht="19.5" customHeight="1" x14ac:dyDescent="0.45">
      <c r="A9" s="493"/>
      <c r="B9" s="516" t="s">
        <v>2204</v>
      </c>
      <c r="C9" s="493"/>
      <c r="D9" s="245" t="s">
        <v>77</v>
      </c>
      <c r="E9" s="7"/>
      <c r="F9" s="244"/>
      <c r="G9" s="245" t="s">
        <v>13</v>
      </c>
      <c r="H9" s="7">
        <v>2558</v>
      </c>
      <c r="I9" s="113"/>
      <c r="J9" s="34" t="s">
        <v>457</v>
      </c>
      <c r="K9" s="35"/>
    </row>
    <row r="10" spans="1:13" ht="19.5" customHeight="1" x14ac:dyDescent="0.55000000000000004">
      <c r="A10" s="493"/>
      <c r="B10" s="516"/>
      <c r="C10" s="493"/>
      <c r="D10" s="245" t="s">
        <v>76</v>
      </c>
      <c r="E10" s="7"/>
      <c r="F10" s="244"/>
      <c r="G10" s="245"/>
      <c r="H10" s="117"/>
      <c r="I10" s="113"/>
      <c r="J10" s="34" t="s">
        <v>293</v>
      </c>
      <c r="K10" s="35"/>
    </row>
    <row r="11" spans="1:13" s="6" customFormat="1" ht="19.5" customHeight="1" x14ac:dyDescent="0.45">
      <c r="A11" s="495"/>
      <c r="B11" s="516"/>
      <c r="C11" s="495"/>
      <c r="D11" s="245" t="s">
        <v>52</v>
      </c>
      <c r="E11" s="7"/>
      <c r="F11" s="244"/>
      <c r="G11" s="245" t="s">
        <v>54</v>
      </c>
      <c r="H11" s="7"/>
      <c r="I11" s="113"/>
      <c r="J11" s="34" t="s">
        <v>294</v>
      </c>
      <c r="K11" s="35"/>
      <c r="L11" s="5"/>
      <c r="M11" s="5"/>
    </row>
    <row r="12" spans="1:13" s="6" customFormat="1" ht="19.5" customHeight="1" x14ac:dyDescent="0.45">
      <c r="D12" s="248" t="s">
        <v>53</v>
      </c>
      <c r="E12" s="7"/>
      <c r="F12" s="246"/>
      <c r="G12" s="247" t="s">
        <v>297</v>
      </c>
      <c r="H12" s="7" t="s">
        <v>79</v>
      </c>
      <c r="I12" s="113"/>
      <c r="J12" s="34" t="s">
        <v>301</v>
      </c>
      <c r="K12" s="35"/>
      <c r="L12" s="5"/>
      <c r="M12" s="5"/>
    </row>
    <row r="13" spans="1:13" s="6" customFormat="1" ht="19.5" customHeight="1" x14ac:dyDescent="0.55000000000000004">
      <c r="D13" s="245"/>
      <c r="E13" s="113"/>
      <c r="F13" s="246"/>
      <c r="G13" s="245"/>
      <c r="H13" s="117"/>
      <c r="I13" s="114"/>
      <c r="J13" s="36" t="s">
        <v>302</v>
      </c>
      <c r="K13" s="35"/>
      <c r="L13" s="5"/>
      <c r="M13" s="5"/>
    </row>
    <row r="14" spans="1:13" s="6" customFormat="1" ht="19.5" customHeight="1" x14ac:dyDescent="0.45">
      <c r="D14" s="245" t="s">
        <v>559</v>
      </c>
      <c r="E14" s="7"/>
      <c r="F14" s="246"/>
      <c r="G14" s="251" t="s">
        <v>622</v>
      </c>
      <c r="H14" s="8"/>
      <c r="I14" s="114"/>
      <c r="J14" s="128" t="s">
        <v>466</v>
      </c>
      <c r="K14" s="127"/>
      <c r="L14" s="5"/>
      <c r="M14" s="5"/>
    </row>
    <row r="15" spans="1:13" s="6" customFormat="1" ht="19.5" customHeight="1" x14ac:dyDescent="0.45">
      <c r="D15" s="245" t="s">
        <v>460</v>
      </c>
      <c r="E15" s="7"/>
      <c r="F15" s="246"/>
      <c r="G15" s="331">
        <f>SUM(เกณฑ์!F4,เกณฑ์!F5)</f>
        <v>80</v>
      </c>
      <c r="H15" s="252" t="s">
        <v>459</v>
      </c>
      <c r="I15" s="114"/>
      <c r="J15" s="129" t="s">
        <v>401</v>
      </c>
      <c r="K15" s="130"/>
      <c r="L15" s="5"/>
      <c r="M15" s="5"/>
    </row>
    <row r="16" spans="1:13" s="6" customFormat="1" ht="19.5" customHeight="1" x14ac:dyDescent="0.45">
      <c r="D16" s="245" t="s">
        <v>461</v>
      </c>
      <c r="E16" s="7"/>
      <c r="F16" s="246"/>
      <c r="G16" s="332">
        <f>เกณฑ์!F6</f>
        <v>20</v>
      </c>
      <c r="H16" s="252" t="s">
        <v>402</v>
      </c>
      <c r="I16" s="114"/>
      <c r="J16" s="129" t="s">
        <v>302</v>
      </c>
      <c r="K16" s="130"/>
      <c r="L16" s="5"/>
      <c r="M16" s="5"/>
    </row>
    <row r="17" spans="4:13" s="6" customFormat="1" ht="19.5" customHeight="1" x14ac:dyDescent="0.45">
      <c r="D17" s="248" t="s">
        <v>462</v>
      </c>
      <c r="E17" s="7" t="s">
        <v>2210</v>
      </c>
      <c r="F17" s="246"/>
      <c r="G17" s="5"/>
      <c r="H17" s="166" t="s">
        <v>532</v>
      </c>
      <c r="I17" s="114"/>
      <c r="J17" s="34" t="s">
        <v>295</v>
      </c>
      <c r="K17" s="130"/>
      <c r="L17" s="5"/>
      <c r="M17" s="5"/>
    </row>
    <row r="18" spans="4:13" s="6" customFormat="1" ht="19.5" customHeight="1" x14ac:dyDescent="0.45">
      <c r="D18" s="248" t="s">
        <v>463</v>
      </c>
      <c r="E18" s="7" t="s">
        <v>2208</v>
      </c>
      <c r="F18" s="246"/>
      <c r="G18" s="245" t="s">
        <v>621</v>
      </c>
      <c r="H18" s="8" t="s">
        <v>120</v>
      </c>
      <c r="I18" s="114"/>
      <c r="J18" s="34" t="s">
        <v>296</v>
      </c>
      <c r="K18" s="35"/>
      <c r="L18" s="5"/>
      <c r="M18" s="5"/>
    </row>
    <row r="19" spans="4:13" s="6" customFormat="1" ht="19.5" customHeight="1" x14ac:dyDescent="0.45">
      <c r="D19" s="248" t="s">
        <v>464</v>
      </c>
      <c r="E19" s="7" t="s">
        <v>2209</v>
      </c>
      <c r="F19" s="246"/>
      <c r="G19" s="245" t="s">
        <v>621</v>
      </c>
      <c r="H19" s="8" t="s">
        <v>81</v>
      </c>
      <c r="I19" s="114"/>
      <c r="J19" s="35"/>
      <c r="K19" s="35"/>
      <c r="L19" s="5"/>
      <c r="M19" s="5"/>
    </row>
    <row r="20" spans="4:13" s="6" customFormat="1" ht="19.5" customHeight="1" x14ac:dyDescent="0.45">
      <c r="I20" s="249"/>
      <c r="J20" s="250"/>
      <c r="K20" s="250"/>
      <c r="L20" s="5"/>
      <c r="M20" s="5"/>
    </row>
    <row r="21" spans="4:13" s="6" customFormat="1" ht="19.5" customHeight="1" x14ac:dyDescent="0.5">
      <c r="E21" s="230"/>
      <c r="J21" s="231"/>
      <c r="K21" s="231"/>
      <c r="L21" s="231"/>
    </row>
    <row r="22" spans="4:13" s="6" customFormat="1" ht="30" customHeight="1" x14ac:dyDescent="0.5">
      <c r="D22" s="232" t="s">
        <v>634</v>
      </c>
      <c r="E22" s="233"/>
      <c r="F22" s="111"/>
      <c r="G22" s="234"/>
      <c r="J22" s="231"/>
      <c r="K22" s="231"/>
      <c r="L22" s="231"/>
    </row>
    <row r="23" spans="4:13" s="6" customFormat="1" ht="19.5" customHeight="1" x14ac:dyDescent="0.5">
      <c r="D23" s="514"/>
      <c r="E23" s="514"/>
      <c r="F23" s="111"/>
      <c r="G23" s="237"/>
      <c r="J23" s="231"/>
      <c r="K23" s="231"/>
      <c r="L23" s="231"/>
    </row>
    <row r="24" spans="4:13" s="6" customFormat="1" ht="17.25" customHeight="1" x14ac:dyDescent="0.5">
      <c r="D24" s="111"/>
      <c r="E24" s="111"/>
      <c r="F24" s="111"/>
      <c r="G24" s="111"/>
      <c r="K24" s="235"/>
      <c r="L24" s="235"/>
    </row>
    <row r="25" spans="4:13" s="6" customFormat="1" ht="17.25" customHeight="1" x14ac:dyDescent="0.5">
      <c r="D25" s="236" t="s">
        <v>501</v>
      </c>
      <c r="E25" s="111"/>
      <c r="F25" s="111"/>
      <c r="G25" s="111"/>
    </row>
    <row r="26" spans="4:13" s="6" customFormat="1" ht="17.25" customHeight="1" x14ac:dyDescent="0.5">
      <c r="D26" s="236"/>
      <c r="E26" s="237" t="s">
        <v>499</v>
      </c>
      <c r="F26" s="237"/>
      <c r="G26" s="237" t="s">
        <v>502</v>
      </c>
    </row>
    <row r="27" spans="4:13" s="6" customFormat="1" ht="17.25" customHeight="1" x14ac:dyDescent="0.5">
      <c r="D27" s="236"/>
      <c r="E27" s="237" t="s">
        <v>500</v>
      </c>
      <c r="F27" s="237"/>
      <c r="G27" s="237" t="s">
        <v>503</v>
      </c>
    </row>
    <row r="28" spans="4:13" s="6" customFormat="1" ht="17.25" customHeight="1" x14ac:dyDescent="0.5">
      <c r="D28" s="236"/>
      <c r="E28" s="237" t="s">
        <v>504</v>
      </c>
      <c r="F28" s="237"/>
      <c r="G28" s="237" t="s">
        <v>505</v>
      </c>
    </row>
    <row r="29" spans="4:13" s="6" customFormat="1" ht="17.25" customHeight="1" x14ac:dyDescent="0.5">
      <c r="D29" s="236"/>
      <c r="E29" s="111"/>
      <c r="F29" s="111"/>
      <c r="G29" s="111"/>
    </row>
    <row r="30" spans="4:13" s="6" customFormat="1" ht="17.25" customHeight="1" x14ac:dyDescent="0.5">
      <c r="D30" s="236" t="s">
        <v>300</v>
      </c>
      <c r="E30" s="111"/>
      <c r="F30" s="111"/>
      <c r="G30" s="238" t="s">
        <v>299</v>
      </c>
    </row>
    <row r="31" spans="4:13" s="6" customFormat="1" ht="17.25" customHeight="1" x14ac:dyDescent="0.5">
      <c r="D31" s="239"/>
      <c r="F31" s="240"/>
    </row>
    <row r="32" spans="4:13" s="6" customFormat="1" ht="17.25" customHeight="1" x14ac:dyDescent="0.5">
      <c r="D32" s="241"/>
      <c r="E32" s="239"/>
      <c r="H32" s="240"/>
    </row>
    <row r="33" spans="1:13" s="6" customFormat="1" ht="12.75" customHeight="1" x14ac:dyDescent="0.5">
      <c r="D33" s="241"/>
      <c r="E33" s="230"/>
    </row>
    <row r="34" spans="1:13" s="111" customFormat="1" ht="21.75" customHeight="1" x14ac:dyDescent="0.5">
      <c r="D34" s="242"/>
      <c r="E34" s="236"/>
      <c r="H34" s="240"/>
    </row>
    <row r="35" spans="1:13" s="111" customFormat="1" ht="21.75" customHeight="1" x14ac:dyDescent="0.5">
      <c r="D35" s="242"/>
      <c r="E35" s="236"/>
      <c r="H35" s="240"/>
    </row>
    <row r="36" spans="1:13" s="112" customFormat="1" ht="21.75" customHeight="1" x14ac:dyDescent="0.5">
      <c r="A36" s="111"/>
      <c r="B36" s="111"/>
      <c r="C36" s="111"/>
      <c r="D36" s="111"/>
      <c r="E36" s="236"/>
      <c r="F36" s="111"/>
      <c r="G36" s="111"/>
      <c r="H36" s="240"/>
      <c r="I36" s="111"/>
      <c r="J36" s="111"/>
      <c r="K36" s="111"/>
      <c r="L36" s="111"/>
      <c r="M36" s="111"/>
    </row>
    <row r="37" spans="1:13" s="112" customFormat="1" ht="21.75" customHeight="1" x14ac:dyDescent="0.5">
      <c r="A37" s="111"/>
      <c r="B37" s="111"/>
      <c r="C37" s="111"/>
      <c r="D37" s="242"/>
      <c r="E37" s="236"/>
      <c r="F37" s="111"/>
      <c r="G37" s="111"/>
      <c r="H37" s="240"/>
      <c r="I37" s="111"/>
      <c r="J37" s="111"/>
      <c r="K37" s="111"/>
      <c r="L37" s="111"/>
      <c r="M37" s="111"/>
    </row>
    <row r="38" spans="1:13" s="112" customFormat="1" ht="21.75" customHeight="1" x14ac:dyDescent="0.5">
      <c r="A38" s="111"/>
      <c r="B38" s="111"/>
      <c r="C38" s="111"/>
      <c r="D38" s="242"/>
      <c r="E38" s="236"/>
      <c r="F38" s="111"/>
      <c r="G38" s="111"/>
      <c r="H38" s="240"/>
      <c r="I38" s="111"/>
      <c r="J38" s="111"/>
      <c r="K38" s="111"/>
      <c r="L38" s="111"/>
      <c r="M38" s="111"/>
    </row>
    <row r="39" spans="1:13" s="112" customFormat="1" ht="21.75" customHeight="1" x14ac:dyDescent="0.5">
      <c r="A39" s="111"/>
      <c r="B39" s="111"/>
      <c r="C39" s="111"/>
      <c r="D39" s="242"/>
      <c r="E39" s="236"/>
      <c r="F39" s="111"/>
      <c r="G39" s="236"/>
      <c r="H39" s="240"/>
      <c r="I39" s="111"/>
      <c r="J39" s="111"/>
      <c r="K39" s="111"/>
      <c r="L39" s="111"/>
      <c r="M39" s="111"/>
    </row>
    <row r="40" spans="1:13" s="112" customFormat="1" ht="21.75" customHeight="1" x14ac:dyDescent="0.5">
      <c r="A40" s="111"/>
      <c r="B40" s="111"/>
      <c r="C40" s="111"/>
      <c r="D40" s="242"/>
      <c r="E40" s="236"/>
      <c r="F40" s="111"/>
      <c r="G40" s="111"/>
      <c r="H40" s="240"/>
      <c r="I40" s="111"/>
      <c r="J40" s="111"/>
      <c r="K40" s="111"/>
      <c r="L40" s="111"/>
      <c r="M40" s="111"/>
    </row>
    <row r="41" spans="1:13" s="112" customFormat="1" ht="21.75" customHeight="1" x14ac:dyDescent="0.5">
      <c r="A41" s="111"/>
      <c r="B41" s="111"/>
      <c r="C41" s="111"/>
      <c r="D41" s="242"/>
      <c r="E41" s="242"/>
      <c r="F41" s="242"/>
      <c r="G41" s="111"/>
      <c r="H41" s="240"/>
      <c r="I41" s="111"/>
      <c r="J41" s="111"/>
      <c r="K41" s="111"/>
      <c r="L41" s="111"/>
      <c r="M41" s="111"/>
    </row>
    <row r="42" spans="1:13" s="112" customFormat="1" ht="21.75" customHeight="1" x14ac:dyDescent="0.5">
      <c r="A42" s="111"/>
      <c r="B42" s="111"/>
      <c r="C42" s="111"/>
      <c r="D42" s="242"/>
      <c r="E42" s="242"/>
      <c r="F42" s="111"/>
      <c r="G42" s="111"/>
      <c r="H42" s="240"/>
      <c r="I42" s="111"/>
      <c r="J42" s="111"/>
      <c r="K42" s="111"/>
      <c r="L42" s="111"/>
      <c r="M42" s="111"/>
    </row>
    <row r="43" spans="1:13" ht="21.75" customHeight="1" x14ac:dyDescent="0.45">
      <c r="A43" s="6"/>
      <c r="B43" s="6"/>
      <c r="C43" s="6"/>
      <c r="D43" s="241"/>
      <c r="E43" s="236"/>
      <c r="F43" s="6"/>
      <c r="G43" s="6"/>
      <c r="H43" s="240"/>
      <c r="I43" s="6"/>
      <c r="J43" s="6"/>
      <c r="K43" s="6"/>
      <c r="L43" s="6"/>
      <c r="M43" s="6"/>
    </row>
    <row r="44" spans="1:13" ht="21.75" customHeight="1" x14ac:dyDescent="0.45">
      <c r="A44" s="6"/>
      <c r="B44" s="6"/>
      <c r="C44" s="6"/>
      <c r="D44" s="241"/>
      <c r="E44" s="241"/>
      <c r="F44" s="241"/>
      <c r="G44" s="6"/>
      <c r="H44" s="240"/>
      <c r="I44" s="6"/>
      <c r="J44" s="6"/>
      <c r="K44" s="6"/>
      <c r="L44" s="6"/>
      <c r="M44" s="6"/>
    </row>
    <row r="45" spans="1:13" ht="21.75" customHeight="1" x14ac:dyDescent="0.45">
      <c r="A45" s="6"/>
      <c r="B45" s="6"/>
      <c r="C45" s="6"/>
      <c r="D45" s="241"/>
      <c r="E45" s="243"/>
      <c r="F45" s="6"/>
      <c r="G45" s="6"/>
      <c r="H45" s="240"/>
      <c r="I45" s="6"/>
      <c r="J45" s="6"/>
      <c r="K45" s="6"/>
      <c r="L45" s="6"/>
      <c r="M45" s="6"/>
    </row>
    <row r="46" spans="1:13" ht="21.75" customHeight="1" x14ac:dyDescent="0.45">
      <c r="A46" s="6"/>
      <c r="B46" s="6"/>
      <c r="C46" s="6"/>
      <c r="D46" s="241"/>
      <c r="E46" s="239"/>
      <c r="F46" s="6"/>
      <c r="G46" s="6"/>
      <c r="H46" s="240"/>
      <c r="I46" s="6"/>
      <c r="J46" s="6"/>
      <c r="K46" s="6"/>
      <c r="L46" s="6"/>
      <c r="M46" s="6"/>
    </row>
    <row r="47" spans="1:13" ht="21.75" customHeight="1" x14ac:dyDescent="0.45">
      <c r="A47" s="6"/>
      <c r="B47" s="6"/>
      <c r="C47" s="6"/>
      <c r="D47" s="241"/>
      <c r="E47" s="239"/>
      <c r="F47" s="6"/>
      <c r="G47" s="6"/>
      <c r="H47" s="240"/>
      <c r="I47" s="6"/>
      <c r="J47" s="6"/>
      <c r="K47" s="6"/>
      <c r="L47" s="6"/>
      <c r="M47" s="6"/>
    </row>
    <row r="48" spans="1:13" ht="21.75" customHeight="1" x14ac:dyDescent="0.45">
      <c r="A48" s="6"/>
      <c r="B48" s="6"/>
      <c r="C48" s="6"/>
      <c r="D48" s="241"/>
      <c r="E48" s="239"/>
      <c r="F48" s="6"/>
      <c r="G48" s="6"/>
      <c r="H48" s="240"/>
      <c r="I48" s="6"/>
      <c r="J48" s="6"/>
      <c r="K48" s="6"/>
      <c r="L48" s="6"/>
      <c r="M48" s="6"/>
    </row>
    <row r="49" spans="1:13" ht="21.75" customHeight="1" x14ac:dyDescent="0.45">
      <c r="A49" s="6"/>
      <c r="B49" s="6"/>
      <c r="C49" s="6"/>
      <c r="D49" s="241"/>
      <c r="E49" s="239"/>
      <c r="F49" s="6"/>
      <c r="G49" s="6"/>
      <c r="H49" s="240"/>
      <c r="I49" s="6"/>
      <c r="J49" s="6"/>
      <c r="K49" s="6"/>
      <c r="L49" s="6"/>
      <c r="M49" s="6"/>
    </row>
    <row r="50" spans="1:13" ht="21.75" customHeight="1" x14ac:dyDescent="0.45">
      <c r="A50" s="6"/>
      <c r="B50" s="6"/>
      <c r="C50" s="6"/>
    </row>
    <row r="51" spans="1:13" ht="21.75" customHeight="1" x14ac:dyDescent="0.45">
      <c r="A51" s="6"/>
      <c r="B51" s="6"/>
      <c r="C51" s="6"/>
    </row>
    <row r="52" spans="1:13" ht="21.75" customHeight="1" x14ac:dyDescent="0.45">
      <c r="A52" s="6"/>
      <c r="B52" s="6"/>
      <c r="C52" s="6"/>
    </row>
    <row r="53" spans="1:13" ht="21.75" customHeight="1" x14ac:dyDescent="0.45">
      <c r="A53" s="6"/>
      <c r="B53" s="6"/>
      <c r="C53" s="6"/>
    </row>
    <row r="54" spans="1:13" ht="21.75" customHeight="1" x14ac:dyDescent="0.45">
      <c r="A54" s="6"/>
      <c r="B54" s="6"/>
      <c r="C54" s="6"/>
    </row>
    <row r="55" spans="1:13" ht="21.75" customHeight="1" x14ac:dyDescent="0.45">
      <c r="A55" s="6"/>
      <c r="B55" s="6"/>
      <c r="C55" s="6"/>
    </row>
    <row r="56" spans="1:13" ht="21.75" customHeight="1" x14ac:dyDescent="0.45">
      <c r="A56" s="6"/>
      <c r="B56" s="6"/>
      <c r="C56" s="6"/>
    </row>
    <row r="57" spans="1:13" ht="21.75" customHeight="1" x14ac:dyDescent="0.45">
      <c r="A57" s="6"/>
      <c r="B57" s="6"/>
      <c r="C57" s="6"/>
    </row>
    <row r="58" spans="1:13" ht="21.75" customHeight="1" x14ac:dyDescent="0.45">
      <c r="A58" s="6"/>
      <c r="B58" s="6"/>
      <c r="C58" s="6"/>
    </row>
    <row r="59" spans="1:13" ht="21.75" customHeight="1" x14ac:dyDescent="0.45">
      <c r="A59" s="6"/>
      <c r="B59" s="6"/>
      <c r="C59" s="6"/>
    </row>
    <row r="60" spans="1:13" ht="21.75" customHeight="1" x14ac:dyDescent="0.45">
      <c r="A60" s="6"/>
      <c r="B60" s="6"/>
      <c r="C60" s="6"/>
    </row>
    <row r="61" spans="1:13" ht="21.75" customHeight="1" x14ac:dyDescent="0.45">
      <c r="A61" s="6"/>
      <c r="B61" s="6"/>
      <c r="C61" s="6"/>
    </row>
    <row r="62" spans="1:13" ht="21.75" customHeight="1" x14ac:dyDescent="0.45">
      <c r="A62" s="6"/>
      <c r="B62" s="6"/>
      <c r="C62" s="6"/>
    </row>
    <row r="63" spans="1:13" ht="21.75" customHeight="1" x14ac:dyDescent="0.45">
      <c r="A63" s="6"/>
      <c r="B63" s="6"/>
      <c r="C63" s="6"/>
    </row>
    <row r="64" spans="1:13" ht="21.75" customHeight="1" x14ac:dyDescent="0.45">
      <c r="A64" s="6"/>
      <c r="B64" s="6"/>
      <c r="C64" s="6"/>
    </row>
    <row r="65" spans="1:3" ht="21.75" customHeight="1" x14ac:dyDescent="0.45">
      <c r="A65" s="6"/>
      <c r="B65" s="6"/>
      <c r="C65" s="6"/>
    </row>
    <row r="66" spans="1:3" ht="21.75" customHeight="1" x14ac:dyDescent="0.45">
      <c r="A66" s="6"/>
      <c r="B66" s="6"/>
      <c r="C66" s="6"/>
    </row>
    <row r="67" spans="1:3" ht="21.75" customHeight="1" x14ac:dyDescent="0.45">
      <c r="A67" s="6"/>
      <c r="B67" s="6"/>
      <c r="C67" s="6"/>
    </row>
    <row r="68" spans="1:3" ht="21.75" customHeight="1" x14ac:dyDescent="0.45">
      <c r="A68" s="6"/>
      <c r="B68" s="6"/>
      <c r="C68" s="6"/>
    </row>
    <row r="69" spans="1:3" ht="21.75" customHeight="1" x14ac:dyDescent="0.45">
      <c r="A69" s="6"/>
      <c r="B69" s="6"/>
      <c r="C69" s="6"/>
    </row>
    <row r="70" spans="1:3" ht="21.75" customHeight="1" x14ac:dyDescent="0.45">
      <c r="A70" s="6"/>
      <c r="B70" s="6"/>
      <c r="C70" s="6"/>
    </row>
  </sheetData>
  <sheetProtection algorithmName="SHA-512" hashValue="ArVrUBRWQHlnqzdz3GI+Heu1chdE38+7kGXo6BXwvdqmIRXYV6i9ohwmeOllnldCAc02VCuW3dnJrYWdqBe1Uw==" saltValue="zZTlSLthoiFWdvHTrHLvUA==" spinCount="100000" sheet="1" objects="1" scenarios="1"/>
  <mergeCells count="4">
    <mergeCell ref="H1:K1"/>
    <mergeCell ref="D23:E23"/>
    <mergeCell ref="F2:G2"/>
    <mergeCell ref="B9:B11"/>
  </mergeCells>
  <dataValidations count="10">
    <dataValidation type="list" allowBlank="1" showInputMessage="1" showErrorMessage="1" promptTitle="ระดับการศึกษา" sqref="H3">
      <formula1>level_ed</formula1>
    </dataValidation>
    <dataValidation type="list" allowBlank="1" showInputMessage="1" showErrorMessage="1" promptTitle="กรอกชื่อเดือน" sqref="H8">
      <formula1>months</formula1>
    </dataValidation>
    <dataValidation type="list" allowBlank="1" showInputMessage="1" showErrorMessage="1" sqref="H7">
      <formula1>date</formula1>
    </dataValidation>
    <dataValidation type="list" allowBlank="1" showInputMessage="1" showErrorMessage="1" sqref="E9">
      <formula1>level_class</formula1>
    </dataValidation>
    <dataValidation type="list" allowBlank="1" showInputMessage="1" showErrorMessage="1" sqref="E10">
      <formula1>group_sara</formula1>
    </dataValidation>
    <dataValidation type="list" allowBlank="1" showInputMessage="1" showErrorMessage="1" sqref="H18:H19">
      <formula1>posit</formula1>
    </dataValidation>
    <dataValidation type="list" allowBlank="1" showInputMessage="1" showErrorMessage="1" sqref="H12">
      <formula1>time</formula1>
    </dataValidation>
    <dataValidation type="list" allowBlank="1" showInputMessage="1" showErrorMessage="1" sqref="H14">
      <formula1>kroo</formula1>
    </dataValidation>
    <dataValidation type="list" allowBlank="1" showInputMessage="1" showErrorMessage="1" sqref="H5 H9">
      <formula1>year_ed</formula1>
    </dataValidation>
    <dataValidation type="list" allowBlank="1" showInputMessage="1" showErrorMessage="1" sqref="H4">
      <formula1>section</formula1>
    </dataValidation>
  </dataValidations>
  <hyperlinks>
    <hyperlink ref="J7" location="ปก!A1" display="ปก ปพ.5"/>
    <hyperlink ref="J8" location="เวลาเรียน!A1" display="บันทึกเวลาเรียน"/>
    <hyperlink ref="J9" location="คะแนน1!A1" display="บันทึกคะแนนภาคเรียนที่ 1"/>
    <hyperlink ref="J12" location="ตัวชีวัด!A1" display="บันทึกตัวชี้วัด/ผลการเรียนรู้"/>
    <hyperlink ref="J10" location="คุณลักษณะรายข้อ!A1" display="ผลประเมินคุณลักษณะฯ รายข้อ"/>
    <hyperlink ref="J11" location="คิดวิเคราะห์รายข้อ!A1" display="ผลประเมินอ่านคิดวิเคราะห์ รายข้อ"/>
    <hyperlink ref="J17" location="ตัวชี้วัดคุณลักษณะ!A1" display="ตัวชี้วัดการประเมินคุณลักษณะฯ"/>
    <hyperlink ref="J18" location="ตัวชี้วัดการอ่าน!A1" display="ตัวชี้วัดการประเมินการอ่านคิดวิเคราะห์ฯ"/>
    <hyperlink ref="J16" location="คำอธิบาย!A1" display="คำอธิบายการใช้แบบบันทึกผลการเรียน"/>
    <hyperlink ref="J13" location="คำอธิบาย!A1" display="คำอธิบายการใช้แบบบันทึกผลการเรียน"/>
    <hyperlink ref="J15" location="อ่านก่อนทำ!A1" display="อ่านก่อนทำ"/>
    <hyperlink ref="H17" location="เกณฑ์!A1" display="กำหนดเกณฑ์คะแนน"/>
    <hyperlink ref="K5" location="นักเรียน!A1" display="ข้อมูลนักเรียน"/>
    <hyperlink ref="J5" location="รายงาน1!A1" display="รายงานส่งครูประจำชั้น"/>
    <hyperlink ref="J4" location="บันทึกข้อความ!A1" display="บันทึกเสนอรายงานผล"/>
    <hyperlink ref="K4" location="แผนภูมิ!A1" display="แผนภูมิแสดงผลสัมฤทธิ์"/>
    <hyperlink ref="B1" location="สมาชิก!A1" display="รายชื่อ รร.สมาชิก"/>
  </hyperlinks>
  <pageMargins left="0.51181102362204722" right="0.11811023622047245" top="0.35433070866141736" bottom="0.35433070866141736" header="0.31496062992125984" footer="0.31496062992125984"/>
  <pageSetup paperSize="9" scale="85" orientation="landscape" blackAndWhite="1" verticalDpi="0" r:id="rId1"/>
  <ignoredErrors>
    <ignoredError sqref="G16" unlockedFormula="1"/>
  </ignoredErrors>
  <drawing r:id="rId2"/>
  <legacyDrawing r:id="rId3"/>
  <picture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S94"/>
  <sheetViews>
    <sheetView showGridLines="0" showRowColHeaders="0" zoomScale="120" zoomScaleNormal="120" workbookViewId="0">
      <selection activeCell="G77" sqref="G77"/>
    </sheetView>
  </sheetViews>
  <sheetFormatPr defaultRowHeight="22.5" x14ac:dyDescent="0.45"/>
  <cols>
    <col min="1" max="1" width="4" style="5" customWidth="1"/>
    <col min="2" max="2" width="3.7109375" style="33" customWidth="1"/>
    <col min="3" max="3" width="4.7109375" style="33" customWidth="1"/>
    <col min="4" max="13" width="8" style="33" customWidth="1"/>
    <col min="14" max="14" width="18.42578125" style="33" customWidth="1"/>
    <col min="15" max="15" width="4" style="33" customWidth="1"/>
    <col min="16" max="19" width="9.140625" style="5"/>
    <col min="20" max="16384" width="9.140625" style="33"/>
  </cols>
  <sheetData>
    <row r="1" spans="2:15" s="5" customFormat="1" ht="42" customHeight="1" x14ac:dyDescent="0.45"/>
    <row r="2" spans="2:15" ht="27.75" customHeight="1" x14ac:dyDescent="0.45">
      <c r="B2" s="120"/>
      <c r="C2" s="518" t="s">
        <v>334</v>
      </c>
      <c r="D2" s="518"/>
      <c r="E2" s="518"/>
      <c r="F2" s="518"/>
      <c r="G2" s="518"/>
      <c r="H2" s="518"/>
      <c r="I2" s="518"/>
      <c r="J2" s="518"/>
      <c r="K2" s="518"/>
      <c r="L2" s="518"/>
      <c r="M2" s="518"/>
      <c r="N2" s="518"/>
      <c r="O2" s="115"/>
    </row>
    <row r="3" spans="2:15" ht="18.75" customHeight="1" x14ac:dyDescent="0.45">
      <c r="B3" s="115"/>
      <c r="D3" s="44" t="s">
        <v>386</v>
      </c>
      <c r="E3" s="39"/>
      <c r="F3" s="39"/>
      <c r="G3" s="39"/>
      <c r="H3" s="39"/>
      <c r="I3" s="39"/>
      <c r="J3" s="39"/>
      <c r="K3" s="39"/>
      <c r="L3" s="39"/>
      <c r="M3" s="39"/>
      <c r="N3" s="39"/>
      <c r="O3" s="115"/>
    </row>
    <row r="4" spans="2:15" ht="18.75" customHeight="1" x14ac:dyDescent="0.45">
      <c r="B4" s="115"/>
      <c r="C4" s="39" t="s">
        <v>469</v>
      </c>
      <c r="E4" s="39"/>
      <c r="F4" s="39"/>
      <c r="G4" s="39"/>
      <c r="H4" s="39"/>
      <c r="I4" s="39"/>
      <c r="J4" s="39"/>
      <c r="K4" s="39"/>
      <c r="L4" s="39"/>
      <c r="M4" s="39"/>
      <c r="N4" s="39"/>
      <c r="O4" s="115"/>
    </row>
    <row r="5" spans="2:15" ht="18.75" customHeight="1" x14ac:dyDescent="0.45">
      <c r="B5" s="115"/>
      <c r="C5" s="39" t="s">
        <v>387</v>
      </c>
      <c r="E5" s="39"/>
      <c r="F5" s="39"/>
      <c r="G5" s="39"/>
      <c r="H5" s="39"/>
      <c r="I5" s="39"/>
      <c r="J5" s="39"/>
      <c r="K5" s="39"/>
      <c r="L5" s="39"/>
      <c r="M5" s="39"/>
      <c r="N5" s="39"/>
      <c r="O5" s="115"/>
    </row>
    <row r="6" spans="2:15" ht="18.75" customHeight="1" x14ac:dyDescent="0.45">
      <c r="B6" s="115"/>
      <c r="C6" s="253" t="s">
        <v>609</v>
      </c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115"/>
    </row>
    <row r="7" spans="2:15" ht="11.25" customHeight="1" x14ac:dyDescent="0.45">
      <c r="B7" s="115"/>
      <c r="E7" s="39"/>
      <c r="F7" s="39"/>
      <c r="G7" s="39"/>
      <c r="H7" s="39"/>
      <c r="I7" s="39"/>
      <c r="J7" s="39"/>
      <c r="K7" s="39"/>
      <c r="L7" s="39"/>
      <c r="M7" s="39"/>
      <c r="N7" s="39"/>
      <c r="O7" s="115"/>
    </row>
    <row r="8" spans="2:15" ht="21" customHeight="1" x14ac:dyDescent="0.45">
      <c r="B8" s="115"/>
      <c r="C8" s="44"/>
      <c r="D8" s="39" t="s">
        <v>337</v>
      </c>
      <c r="E8" s="39"/>
      <c r="F8" s="39" t="s">
        <v>338</v>
      </c>
      <c r="G8" s="39"/>
      <c r="H8" s="39"/>
      <c r="I8" s="39"/>
      <c r="J8" s="39"/>
      <c r="K8" s="39"/>
      <c r="L8" s="39"/>
      <c r="M8" s="39"/>
      <c r="N8" s="39"/>
      <c r="O8" s="115"/>
    </row>
    <row r="9" spans="2:15" ht="21" customHeight="1" x14ac:dyDescent="0.45">
      <c r="B9" s="115"/>
      <c r="C9" s="44"/>
      <c r="D9" s="39" t="s">
        <v>470</v>
      </c>
      <c r="E9" s="39"/>
      <c r="F9" s="39" t="s">
        <v>471</v>
      </c>
      <c r="G9" s="39"/>
      <c r="H9" s="39"/>
      <c r="I9" s="39"/>
      <c r="J9" s="39"/>
      <c r="K9" s="39"/>
      <c r="L9" s="39"/>
      <c r="M9" s="39"/>
      <c r="N9" s="39"/>
      <c r="O9" s="115"/>
    </row>
    <row r="10" spans="2:15" ht="21" customHeight="1" x14ac:dyDescent="0.45">
      <c r="B10" s="115"/>
      <c r="C10" s="44"/>
      <c r="D10" s="39" t="s">
        <v>472</v>
      </c>
      <c r="E10" s="39"/>
      <c r="F10" s="39" t="s">
        <v>336</v>
      </c>
      <c r="G10" s="39"/>
      <c r="H10" s="39"/>
      <c r="I10" s="39"/>
      <c r="J10" s="39"/>
      <c r="K10" s="39"/>
      <c r="L10" s="39"/>
      <c r="M10" s="39"/>
      <c r="N10" s="39"/>
      <c r="O10" s="115"/>
    </row>
    <row r="11" spans="2:15" ht="21" customHeight="1" x14ac:dyDescent="0.45">
      <c r="B11" s="115"/>
      <c r="C11" s="44"/>
      <c r="D11" s="39" t="s">
        <v>473</v>
      </c>
      <c r="E11" s="39"/>
      <c r="F11" s="39" t="s">
        <v>474</v>
      </c>
      <c r="G11" s="39"/>
      <c r="H11" s="39"/>
      <c r="I11" s="39"/>
      <c r="J11" s="39"/>
      <c r="K11" s="39"/>
      <c r="L11" s="39"/>
      <c r="M11" s="39"/>
      <c r="N11" s="39"/>
      <c r="O11" s="115"/>
    </row>
    <row r="12" spans="2:15" ht="21" customHeight="1" x14ac:dyDescent="0.45">
      <c r="B12" s="115"/>
      <c r="C12" s="44"/>
      <c r="D12" s="39"/>
      <c r="E12" s="39"/>
      <c r="F12" s="39" t="s">
        <v>340</v>
      </c>
      <c r="G12" s="39"/>
      <c r="H12" s="39"/>
      <c r="I12" s="39"/>
      <c r="J12" s="39"/>
      <c r="K12" s="39"/>
      <c r="L12" s="39"/>
      <c r="M12" s="39"/>
      <c r="N12" s="39"/>
      <c r="O12" s="115"/>
    </row>
    <row r="13" spans="2:15" ht="21" customHeight="1" x14ac:dyDescent="0.45">
      <c r="B13" s="115"/>
      <c r="C13" s="44"/>
      <c r="D13" s="39"/>
      <c r="E13" s="39"/>
      <c r="F13" s="48" t="s">
        <v>369</v>
      </c>
      <c r="G13" s="39"/>
      <c r="H13" s="39"/>
      <c r="I13" s="39"/>
      <c r="J13" s="39"/>
      <c r="K13" s="39"/>
      <c r="L13" s="39"/>
      <c r="M13" s="39"/>
      <c r="N13" s="39"/>
      <c r="O13" s="115"/>
    </row>
    <row r="14" spans="2:15" ht="21" customHeight="1" x14ac:dyDescent="0.45">
      <c r="B14" s="115"/>
      <c r="C14" s="44"/>
      <c r="D14" s="39" t="s">
        <v>475</v>
      </c>
      <c r="E14" s="39"/>
      <c r="F14" s="39" t="s">
        <v>339</v>
      </c>
      <c r="G14" s="39"/>
      <c r="H14" s="39"/>
      <c r="I14" s="39"/>
      <c r="J14" s="39"/>
      <c r="K14" s="39"/>
      <c r="L14" s="39"/>
      <c r="M14" s="39"/>
      <c r="N14" s="39"/>
      <c r="O14" s="115"/>
    </row>
    <row r="15" spans="2:15" ht="21" customHeight="1" x14ac:dyDescent="0.45">
      <c r="B15" s="115"/>
      <c r="C15" s="44"/>
      <c r="D15" s="39" t="s">
        <v>476</v>
      </c>
      <c r="E15" s="39"/>
      <c r="F15" s="39" t="s">
        <v>335</v>
      </c>
      <c r="G15" s="39"/>
      <c r="H15" s="39"/>
      <c r="I15" s="39"/>
      <c r="J15" s="39"/>
      <c r="K15" s="39"/>
      <c r="L15" s="39"/>
      <c r="M15" s="39"/>
      <c r="N15" s="39"/>
      <c r="O15" s="115"/>
    </row>
    <row r="16" spans="2:15" ht="21" customHeight="1" x14ac:dyDescent="0.45">
      <c r="B16" s="115"/>
      <c r="C16" s="44"/>
      <c r="D16" s="39"/>
      <c r="E16" s="39"/>
      <c r="F16" s="47" t="s">
        <v>341</v>
      </c>
      <c r="G16" s="39"/>
      <c r="H16" s="39"/>
      <c r="I16" s="39"/>
      <c r="J16" s="39"/>
      <c r="K16" s="39"/>
      <c r="L16" s="39"/>
      <c r="M16" s="39"/>
      <c r="N16" s="39"/>
      <c r="O16" s="115"/>
    </row>
    <row r="17" spans="2:15" ht="21" customHeight="1" x14ac:dyDescent="0.45">
      <c r="B17" s="115"/>
      <c r="C17" s="44"/>
      <c r="D17" s="39"/>
      <c r="E17" s="39"/>
      <c r="F17" s="47"/>
      <c r="G17" s="39"/>
      <c r="H17" s="39"/>
      <c r="J17" s="39"/>
      <c r="L17" s="39"/>
      <c r="M17" s="39"/>
      <c r="N17" s="39"/>
      <c r="O17" s="115"/>
    </row>
    <row r="18" spans="2:15" ht="21" customHeight="1" x14ac:dyDescent="0.45">
      <c r="B18" s="115"/>
      <c r="C18" s="44"/>
      <c r="D18" s="39"/>
      <c r="E18" s="39"/>
      <c r="F18" s="47"/>
      <c r="G18" s="39"/>
      <c r="H18" s="39"/>
      <c r="I18" s="39" t="s">
        <v>371</v>
      </c>
      <c r="J18" s="39"/>
      <c r="K18" s="39"/>
      <c r="L18" s="39"/>
      <c r="M18" s="39"/>
      <c r="N18" s="39"/>
      <c r="O18" s="115"/>
    </row>
    <row r="19" spans="2:15" ht="21" customHeight="1" x14ac:dyDescent="0.45">
      <c r="B19" s="115"/>
      <c r="C19" s="44"/>
      <c r="D19" s="39"/>
      <c r="E19" s="39"/>
      <c r="F19" s="47"/>
      <c r="G19" s="39"/>
      <c r="H19" s="39"/>
      <c r="I19" s="39" t="s">
        <v>372</v>
      </c>
      <c r="J19" s="39"/>
      <c r="K19" s="39"/>
      <c r="L19" s="39"/>
      <c r="M19" s="39"/>
      <c r="N19" s="39"/>
      <c r="O19" s="115"/>
    </row>
    <row r="20" spans="2:15" ht="21" customHeight="1" x14ac:dyDescent="0.45">
      <c r="B20" s="115"/>
      <c r="C20" s="44"/>
      <c r="D20" s="39"/>
      <c r="E20" s="39"/>
      <c r="F20" s="47"/>
      <c r="G20" s="39"/>
      <c r="H20" s="39"/>
      <c r="I20" s="39" t="s">
        <v>373</v>
      </c>
      <c r="J20" s="39"/>
      <c r="K20" s="39"/>
      <c r="L20" s="39"/>
      <c r="M20" s="39"/>
      <c r="N20" s="39"/>
      <c r="O20" s="115"/>
    </row>
    <row r="21" spans="2:15" ht="21" customHeight="1" x14ac:dyDescent="0.45">
      <c r="B21" s="115"/>
      <c r="C21" s="44"/>
      <c r="D21" s="39"/>
      <c r="E21" s="39"/>
      <c r="F21" s="47"/>
      <c r="G21" s="39"/>
      <c r="H21" s="39"/>
      <c r="I21" s="39" t="s">
        <v>374</v>
      </c>
      <c r="J21" s="39"/>
      <c r="K21" s="39"/>
      <c r="L21" s="39"/>
      <c r="M21" s="39"/>
      <c r="N21" s="39"/>
      <c r="O21" s="115"/>
    </row>
    <row r="22" spans="2:15" ht="21" customHeight="1" x14ac:dyDescent="0.45">
      <c r="B22" s="115"/>
      <c r="C22" s="44"/>
      <c r="D22" s="39"/>
      <c r="E22" s="39"/>
      <c r="F22" s="47"/>
      <c r="G22" s="39"/>
      <c r="H22" s="39"/>
      <c r="J22" s="50" t="s">
        <v>375</v>
      </c>
      <c r="L22" s="39"/>
      <c r="M22" s="39"/>
      <c r="N22" s="39"/>
      <c r="O22" s="115"/>
    </row>
    <row r="23" spans="2:15" ht="21" customHeight="1" x14ac:dyDescent="0.45">
      <c r="B23" s="115"/>
      <c r="C23" s="44"/>
      <c r="D23" s="39"/>
      <c r="E23" s="39"/>
      <c r="F23" s="47"/>
      <c r="G23" s="39"/>
      <c r="H23" s="39"/>
      <c r="I23" s="39"/>
      <c r="J23" s="51" t="s">
        <v>477</v>
      </c>
      <c r="L23" s="39"/>
      <c r="M23" s="39"/>
      <c r="N23" s="39"/>
      <c r="O23" s="115"/>
    </row>
    <row r="24" spans="2:15" ht="20.25" customHeight="1" x14ac:dyDescent="0.45">
      <c r="B24" s="115"/>
      <c r="C24" s="44"/>
      <c r="D24" s="39"/>
      <c r="E24" s="39"/>
      <c r="F24" s="33" t="s">
        <v>385</v>
      </c>
      <c r="G24" s="39"/>
      <c r="H24" s="39"/>
      <c r="I24" s="39"/>
      <c r="J24" s="45"/>
      <c r="K24" s="39"/>
      <c r="L24" s="39"/>
      <c r="N24" s="39"/>
      <c r="O24" s="115"/>
    </row>
    <row r="25" spans="2:15" ht="18" customHeight="1" x14ac:dyDescent="0.45">
      <c r="B25" s="115"/>
      <c r="C25" s="44"/>
      <c r="D25" s="39"/>
      <c r="E25" s="39"/>
      <c r="F25" s="39"/>
      <c r="G25" s="39"/>
      <c r="H25" s="39"/>
      <c r="I25" s="39" t="s">
        <v>379</v>
      </c>
      <c r="J25" s="39" t="s">
        <v>376</v>
      </c>
      <c r="L25" s="39"/>
      <c r="M25" s="39"/>
      <c r="N25" s="39"/>
      <c r="O25" s="115"/>
    </row>
    <row r="26" spans="2:15" ht="18" customHeight="1" x14ac:dyDescent="0.45">
      <c r="B26" s="115"/>
      <c r="C26" s="44"/>
      <c r="D26" s="39"/>
      <c r="E26" s="39"/>
      <c r="F26" s="39"/>
      <c r="G26" s="39"/>
      <c r="H26" s="39"/>
      <c r="I26" s="39" t="s">
        <v>377</v>
      </c>
      <c r="J26" s="39" t="s">
        <v>381</v>
      </c>
      <c r="K26" s="39"/>
      <c r="L26" s="39"/>
      <c r="M26" s="39"/>
      <c r="N26" s="39"/>
      <c r="O26" s="115"/>
    </row>
    <row r="27" spans="2:15" ht="18" customHeight="1" x14ac:dyDescent="0.45">
      <c r="B27" s="115"/>
      <c r="C27" s="44"/>
      <c r="D27" s="39"/>
      <c r="E27" s="39"/>
      <c r="F27" s="39"/>
      <c r="G27" s="39"/>
      <c r="H27" s="39"/>
      <c r="I27" s="39" t="s">
        <v>378</v>
      </c>
      <c r="J27" s="39" t="s">
        <v>382</v>
      </c>
      <c r="K27" s="39"/>
      <c r="L27" s="39"/>
      <c r="M27" s="39"/>
      <c r="N27" s="39"/>
      <c r="O27" s="115"/>
    </row>
    <row r="28" spans="2:15" ht="18" customHeight="1" x14ac:dyDescent="0.45">
      <c r="B28" s="115"/>
      <c r="C28" s="44"/>
      <c r="D28" s="39"/>
      <c r="E28" s="39"/>
      <c r="F28" s="39"/>
      <c r="G28" s="39"/>
      <c r="H28" s="39"/>
      <c r="I28" s="39" t="s">
        <v>380</v>
      </c>
      <c r="J28" s="39" t="s">
        <v>383</v>
      </c>
      <c r="K28" s="39"/>
      <c r="L28" s="39"/>
      <c r="M28" s="39"/>
      <c r="N28" s="39"/>
      <c r="O28" s="115"/>
    </row>
    <row r="29" spans="2:15" ht="18" customHeight="1" x14ac:dyDescent="0.45">
      <c r="B29" s="115"/>
      <c r="C29" s="44"/>
      <c r="D29" s="39"/>
      <c r="E29" s="39"/>
      <c r="F29" s="39" t="s">
        <v>384</v>
      </c>
      <c r="G29" s="39"/>
      <c r="H29" s="39"/>
      <c r="I29" s="39"/>
      <c r="J29" s="39"/>
      <c r="K29" s="39"/>
      <c r="L29" s="39"/>
      <c r="M29" s="39"/>
      <c r="N29" s="39"/>
      <c r="O29" s="115"/>
    </row>
    <row r="30" spans="2:15" ht="21" customHeight="1" x14ac:dyDescent="0.45">
      <c r="B30" s="115"/>
      <c r="C30" s="44"/>
      <c r="D30" s="39" t="s">
        <v>478</v>
      </c>
      <c r="E30" s="39"/>
      <c r="F30" s="39" t="s">
        <v>456</v>
      </c>
      <c r="G30" s="39"/>
      <c r="H30" s="39"/>
      <c r="I30" s="39"/>
      <c r="J30" s="39"/>
      <c r="K30" s="39"/>
      <c r="L30" s="39"/>
      <c r="M30" s="39"/>
      <c r="N30" s="39"/>
      <c r="O30" s="115"/>
    </row>
    <row r="31" spans="2:15" ht="21" customHeight="1" x14ac:dyDescent="0.45">
      <c r="B31" s="115"/>
      <c r="C31" s="44"/>
      <c r="D31" s="39" t="s">
        <v>342</v>
      </c>
      <c r="E31" s="39"/>
      <c r="F31" s="39" t="s">
        <v>479</v>
      </c>
      <c r="G31" s="39"/>
      <c r="H31" s="39"/>
      <c r="I31" s="39"/>
      <c r="J31" s="39"/>
      <c r="K31" s="39"/>
      <c r="L31" s="39"/>
      <c r="M31" s="39"/>
      <c r="N31" s="39"/>
      <c r="O31" s="115"/>
    </row>
    <row r="32" spans="2:15" ht="17.25" customHeight="1" x14ac:dyDescent="0.45">
      <c r="B32" s="115"/>
      <c r="C32" s="44"/>
      <c r="D32" s="39"/>
      <c r="E32" s="39"/>
      <c r="F32" s="519" t="s">
        <v>344</v>
      </c>
      <c r="G32" s="519"/>
      <c r="H32" s="519"/>
      <c r="I32" s="519"/>
      <c r="J32" s="519"/>
      <c r="K32" s="519"/>
      <c r="L32" s="519"/>
      <c r="M32" s="519"/>
      <c r="N32" s="519"/>
      <c r="O32" s="115"/>
    </row>
    <row r="33" spans="2:15" ht="37.5" customHeight="1" x14ac:dyDescent="0.45">
      <c r="B33" s="115"/>
      <c r="C33" s="44"/>
      <c r="D33" s="39"/>
      <c r="E33" s="39"/>
      <c r="F33" s="520" t="s">
        <v>346</v>
      </c>
      <c r="G33" s="520"/>
      <c r="H33" s="520"/>
      <c r="I33" s="520"/>
      <c r="J33" s="520"/>
      <c r="K33" s="520"/>
      <c r="L33" s="520"/>
      <c r="M33" s="520"/>
      <c r="N33" s="520"/>
      <c r="O33" s="115"/>
    </row>
    <row r="34" spans="2:15" ht="21" customHeight="1" x14ac:dyDescent="0.45">
      <c r="B34" s="115"/>
      <c r="C34" s="44"/>
      <c r="D34" s="39" t="s">
        <v>343</v>
      </c>
      <c r="E34" s="39"/>
      <c r="F34" s="39"/>
      <c r="G34" s="39" t="s">
        <v>350</v>
      </c>
      <c r="H34" s="39"/>
      <c r="I34" s="39"/>
      <c r="J34" s="39"/>
      <c r="K34" s="39"/>
      <c r="L34" s="39"/>
      <c r="M34" s="39"/>
      <c r="N34" s="39"/>
      <c r="O34" s="115"/>
    </row>
    <row r="35" spans="2:15" ht="21" customHeight="1" x14ac:dyDescent="0.45">
      <c r="B35" s="115"/>
      <c r="C35" s="44"/>
      <c r="D35" s="39" t="s">
        <v>347</v>
      </c>
      <c r="E35" s="39"/>
      <c r="F35" s="39"/>
      <c r="G35" s="39" t="s">
        <v>348</v>
      </c>
      <c r="H35" s="39"/>
      <c r="I35" s="39"/>
      <c r="J35" s="39"/>
      <c r="K35" s="39"/>
      <c r="L35" s="39"/>
      <c r="M35" s="39"/>
      <c r="N35" s="39"/>
      <c r="O35" s="115"/>
    </row>
    <row r="36" spans="2:15" ht="21" customHeight="1" x14ac:dyDescent="0.45">
      <c r="B36" s="115"/>
      <c r="C36" s="44"/>
      <c r="D36" s="39" t="s">
        <v>349</v>
      </c>
      <c r="E36" s="39"/>
      <c r="F36" s="39"/>
      <c r="G36" s="39" t="s">
        <v>351</v>
      </c>
      <c r="H36" s="39"/>
      <c r="I36" s="39"/>
      <c r="J36" s="39"/>
      <c r="K36" s="39"/>
      <c r="L36" s="39"/>
      <c r="M36" s="39"/>
      <c r="N36" s="39"/>
      <c r="O36" s="115"/>
    </row>
    <row r="37" spans="2:15" ht="21" customHeight="1" x14ac:dyDescent="0.45">
      <c r="B37" s="115"/>
      <c r="C37" s="44"/>
      <c r="D37" s="39" t="s">
        <v>352</v>
      </c>
      <c r="E37" s="39"/>
      <c r="F37" s="39" t="s">
        <v>353</v>
      </c>
      <c r="G37" s="39"/>
      <c r="H37" s="39"/>
      <c r="I37" s="39"/>
      <c r="J37" s="39"/>
      <c r="K37" s="39"/>
      <c r="L37" s="39"/>
      <c r="M37" s="39"/>
      <c r="N37" s="39"/>
      <c r="O37" s="115"/>
    </row>
    <row r="38" spans="2:15" ht="21" customHeight="1" x14ac:dyDescent="0.45">
      <c r="B38" s="115"/>
      <c r="C38" s="44"/>
      <c r="D38" s="39" t="s">
        <v>354</v>
      </c>
      <c r="E38" s="39"/>
      <c r="F38" s="39" t="s">
        <v>355</v>
      </c>
      <c r="G38" s="39"/>
      <c r="H38" s="39"/>
      <c r="I38" s="39"/>
      <c r="J38" s="39"/>
      <c r="K38" s="39"/>
      <c r="L38" s="39"/>
      <c r="M38" s="39"/>
      <c r="N38" s="39"/>
      <c r="O38" s="115"/>
    </row>
    <row r="39" spans="2:15" ht="21" customHeight="1" x14ac:dyDescent="0.45">
      <c r="B39" s="115"/>
      <c r="C39" s="44"/>
      <c r="D39" s="39" t="s">
        <v>356</v>
      </c>
      <c r="E39" s="39"/>
      <c r="F39" s="39"/>
      <c r="G39" s="39" t="s">
        <v>357</v>
      </c>
      <c r="H39" s="39"/>
      <c r="I39" s="39"/>
      <c r="J39" s="39"/>
      <c r="K39" s="39"/>
      <c r="L39" s="39"/>
      <c r="M39" s="39"/>
      <c r="N39" s="39"/>
      <c r="O39" s="115"/>
    </row>
    <row r="40" spans="2:15" ht="21" customHeight="1" x14ac:dyDescent="0.45">
      <c r="B40" s="115"/>
      <c r="C40" s="44"/>
      <c r="D40" s="39" t="s">
        <v>358</v>
      </c>
      <c r="E40" s="39"/>
      <c r="F40" s="39"/>
      <c r="G40" s="39" t="s">
        <v>359</v>
      </c>
      <c r="H40" s="39"/>
      <c r="I40" s="39"/>
      <c r="J40" s="39"/>
      <c r="K40" s="39"/>
      <c r="L40" s="39"/>
      <c r="M40" s="39"/>
      <c r="N40" s="39"/>
      <c r="O40" s="115"/>
    </row>
    <row r="41" spans="2:15" ht="21" customHeight="1" x14ac:dyDescent="0.45">
      <c r="B41" s="115"/>
      <c r="C41" s="44"/>
      <c r="D41" s="39" t="s">
        <v>360</v>
      </c>
      <c r="E41" s="39"/>
      <c r="F41" s="39" t="s">
        <v>480</v>
      </c>
      <c r="G41" s="45"/>
      <c r="H41" s="39"/>
      <c r="I41" s="39"/>
      <c r="J41" s="39"/>
      <c r="K41" s="39"/>
      <c r="L41" s="39"/>
      <c r="M41" s="39"/>
      <c r="N41" s="39"/>
      <c r="O41" s="115"/>
    </row>
    <row r="42" spans="2:15" ht="28.5" customHeight="1" x14ac:dyDescent="0.45">
      <c r="B42" s="115"/>
      <c r="C42" s="52" t="s">
        <v>361</v>
      </c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115"/>
    </row>
    <row r="43" spans="2:15" ht="22.5" customHeight="1" x14ac:dyDescent="0.45">
      <c r="B43" s="115"/>
      <c r="C43" s="44"/>
      <c r="D43" s="39" t="s">
        <v>389</v>
      </c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115"/>
    </row>
    <row r="44" spans="2:15" ht="22.5" customHeight="1" x14ac:dyDescent="0.45">
      <c r="B44" s="115"/>
      <c r="C44" s="44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115"/>
    </row>
    <row r="45" spans="2:15" ht="22.5" customHeight="1" x14ac:dyDescent="0.45">
      <c r="B45" s="115"/>
      <c r="C45" s="44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115"/>
    </row>
    <row r="46" spans="2:15" ht="22.5" customHeight="1" x14ac:dyDescent="0.45">
      <c r="B46" s="115"/>
      <c r="C46" s="44"/>
      <c r="D46" s="39" t="s">
        <v>388</v>
      </c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115"/>
    </row>
    <row r="47" spans="2:15" ht="22.5" customHeight="1" x14ac:dyDescent="0.45">
      <c r="B47" s="115"/>
      <c r="C47" s="44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115"/>
    </row>
    <row r="48" spans="2:15" ht="22.5" customHeight="1" x14ac:dyDescent="0.45">
      <c r="B48" s="115"/>
      <c r="C48" s="44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115"/>
    </row>
    <row r="49" spans="2:15" ht="22.5" customHeight="1" x14ac:dyDescent="0.45">
      <c r="B49" s="115"/>
      <c r="C49" s="44"/>
      <c r="D49" s="39"/>
      <c r="E49" s="50" t="s">
        <v>390</v>
      </c>
      <c r="F49" s="39"/>
      <c r="G49" s="39"/>
      <c r="H49" s="39"/>
      <c r="I49" s="39"/>
      <c r="J49" s="50" t="s">
        <v>391</v>
      </c>
      <c r="K49" s="39"/>
      <c r="L49" s="39"/>
      <c r="M49" s="39"/>
      <c r="N49" s="39"/>
      <c r="O49" s="115"/>
    </row>
    <row r="50" spans="2:15" ht="22.5" customHeight="1" x14ac:dyDescent="0.45">
      <c r="B50" s="115"/>
      <c r="C50" s="44"/>
      <c r="D50" s="39"/>
      <c r="F50" s="39"/>
      <c r="G50" s="39"/>
      <c r="H50" s="39"/>
      <c r="I50" s="39"/>
      <c r="J50" s="39"/>
      <c r="K50" s="39"/>
      <c r="L50" s="39"/>
      <c r="M50" s="39"/>
      <c r="N50" s="39"/>
      <c r="O50" s="115"/>
    </row>
    <row r="51" spans="2:15" ht="22.5" customHeight="1" x14ac:dyDescent="0.45">
      <c r="B51" s="115"/>
      <c r="C51" s="44"/>
      <c r="D51" s="39" t="s">
        <v>392</v>
      </c>
      <c r="F51" s="39"/>
      <c r="G51" s="39"/>
      <c r="H51" s="39"/>
      <c r="I51" s="39"/>
      <c r="J51" s="39"/>
      <c r="K51" s="39"/>
      <c r="L51" s="39"/>
      <c r="M51" s="39"/>
      <c r="N51" s="39"/>
      <c r="O51" s="115"/>
    </row>
    <row r="52" spans="2:15" ht="22.5" customHeight="1" x14ac:dyDescent="0.45">
      <c r="B52" s="115"/>
      <c r="C52" s="44"/>
      <c r="D52" s="39"/>
      <c r="F52" s="39"/>
      <c r="G52" s="39"/>
      <c r="H52" s="39"/>
      <c r="I52" s="39"/>
      <c r="J52" s="39"/>
      <c r="K52" s="39"/>
      <c r="L52" s="39"/>
      <c r="M52" s="39"/>
      <c r="N52" s="39"/>
      <c r="O52" s="115"/>
    </row>
    <row r="53" spans="2:15" ht="22.5" customHeight="1" x14ac:dyDescent="0.45">
      <c r="B53" s="115"/>
      <c r="C53" s="44"/>
      <c r="D53" s="39"/>
      <c r="F53" s="39"/>
      <c r="G53" s="39"/>
      <c r="H53" s="39"/>
      <c r="I53" s="39"/>
      <c r="J53" s="39"/>
      <c r="K53" s="39"/>
      <c r="L53" s="39"/>
      <c r="M53" s="39"/>
      <c r="N53" s="39"/>
      <c r="O53" s="115"/>
    </row>
    <row r="54" spans="2:15" ht="22.5" customHeight="1" x14ac:dyDescent="0.45">
      <c r="B54" s="115"/>
      <c r="C54" s="44"/>
      <c r="D54" s="39"/>
      <c r="F54" s="39"/>
      <c r="G54" s="39"/>
      <c r="H54" s="39"/>
      <c r="I54" s="39"/>
      <c r="J54" s="39"/>
      <c r="K54" s="39"/>
      <c r="L54" s="39"/>
      <c r="M54" s="39"/>
      <c r="N54" s="39"/>
      <c r="O54" s="115"/>
    </row>
    <row r="55" spans="2:15" ht="26.25" customHeight="1" x14ac:dyDescent="0.45">
      <c r="B55" s="115"/>
      <c r="C55" s="52" t="s">
        <v>393</v>
      </c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115"/>
    </row>
    <row r="56" spans="2:15" ht="18.75" customHeight="1" x14ac:dyDescent="0.45">
      <c r="B56" s="115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115"/>
    </row>
    <row r="57" spans="2:15" ht="21.75" customHeight="1" x14ac:dyDescent="0.45">
      <c r="B57" s="115"/>
      <c r="C57" s="44"/>
      <c r="D57" s="39" t="s">
        <v>481</v>
      </c>
      <c r="E57" s="39"/>
      <c r="F57" s="39"/>
      <c r="G57" s="39"/>
      <c r="H57" s="39"/>
      <c r="I57" s="39"/>
      <c r="O57" s="115"/>
    </row>
    <row r="58" spans="2:15" ht="18.75" customHeight="1" x14ac:dyDescent="0.45">
      <c r="B58" s="115"/>
      <c r="C58" s="44"/>
      <c r="D58" s="39"/>
      <c r="E58" s="39"/>
      <c r="F58" s="39"/>
      <c r="G58" s="39"/>
      <c r="H58" s="39"/>
      <c r="I58" s="39"/>
      <c r="O58" s="115"/>
    </row>
    <row r="59" spans="2:15" ht="18.75" customHeight="1" x14ac:dyDescent="0.45">
      <c r="B59" s="115"/>
      <c r="C59" s="44"/>
      <c r="E59" s="39" t="s">
        <v>610</v>
      </c>
      <c r="F59" s="39"/>
      <c r="G59" s="39"/>
      <c r="K59" s="521" t="s">
        <v>303</v>
      </c>
      <c r="L59" s="521"/>
      <c r="M59" s="521"/>
      <c r="N59" s="521"/>
      <c r="O59" s="115"/>
    </row>
    <row r="60" spans="2:15" ht="18.75" customHeight="1" x14ac:dyDescent="0.45">
      <c r="B60" s="115"/>
      <c r="C60" s="44"/>
      <c r="E60" s="39" t="s">
        <v>611</v>
      </c>
      <c r="F60" s="39"/>
      <c r="G60" s="39"/>
      <c r="I60" s="39"/>
      <c r="K60" s="517" t="s">
        <v>484</v>
      </c>
      <c r="L60" s="517" t="s">
        <v>291</v>
      </c>
      <c r="M60" s="517" t="s">
        <v>291</v>
      </c>
      <c r="N60" s="517" t="s">
        <v>291</v>
      </c>
      <c r="O60" s="115"/>
    </row>
    <row r="61" spans="2:15" ht="18.75" customHeight="1" x14ac:dyDescent="0.45">
      <c r="B61" s="115"/>
      <c r="C61" s="44"/>
      <c r="E61" s="39" t="s">
        <v>612</v>
      </c>
      <c r="F61" s="39"/>
      <c r="G61" s="39"/>
      <c r="I61" s="39"/>
      <c r="K61" s="517" t="s">
        <v>485</v>
      </c>
      <c r="L61" s="517" t="s">
        <v>292</v>
      </c>
      <c r="M61" s="517" t="s">
        <v>292</v>
      </c>
      <c r="N61" s="517" t="s">
        <v>292</v>
      </c>
      <c r="O61" s="115"/>
    </row>
    <row r="62" spans="2:15" ht="18.75" customHeight="1" x14ac:dyDescent="0.45">
      <c r="B62" s="115"/>
      <c r="C62" s="44"/>
      <c r="E62" s="39"/>
      <c r="F62" s="39"/>
      <c r="G62" s="39"/>
      <c r="I62" s="39"/>
      <c r="K62" s="517"/>
      <c r="L62" s="517"/>
      <c r="M62" s="517"/>
      <c r="N62" s="517"/>
      <c r="O62" s="115"/>
    </row>
    <row r="63" spans="2:15" ht="18.75" customHeight="1" x14ac:dyDescent="0.45">
      <c r="B63" s="115"/>
      <c r="C63" s="44"/>
      <c r="E63" s="39" t="s">
        <v>613</v>
      </c>
      <c r="F63" s="39"/>
      <c r="G63" s="39"/>
      <c r="H63" s="49" t="s">
        <v>370</v>
      </c>
      <c r="K63" s="517" t="s">
        <v>486</v>
      </c>
      <c r="L63" s="517" t="s">
        <v>457</v>
      </c>
      <c r="M63" s="517" t="s">
        <v>457</v>
      </c>
      <c r="N63" s="517" t="s">
        <v>457</v>
      </c>
      <c r="O63" s="115"/>
    </row>
    <row r="64" spans="2:15" ht="18.75" customHeight="1" x14ac:dyDescent="0.45">
      <c r="B64" s="115"/>
      <c r="C64" s="44"/>
      <c r="E64" s="39"/>
      <c r="F64" s="39"/>
      <c r="G64" s="39"/>
      <c r="I64" s="39"/>
      <c r="K64" s="517" t="s">
        <v>487</v>
      </c>
      <c r="L64" s="517" t="s">
        <v>293</v>
      </c>
      <c r="M64" s="517" t="s">
        <v>293</v>
      </c>
      <c r="N64" s="517" t="s">
        <v>293</v>
      </c>
      <c r="O64" s="115"/>
    </row>
    <row r="65" spans="2:15" ht="18.75" customHeight="1" x14ac:dyDescent="0.45">
      <c r="B65" s="115"/>
      <c r="C65" s="44"/>
      <c r="E65" s="39" t="s">
        <v>614</v>
      </c>
      <c r="F65" s="39"/>
      <c r="G65" s="39"/>
      <c r="I65" s="39"/>
      <c r="K65" s="517" t="s">
        <v>488</v>
      </c>
      <c r="L65" s="517" t="s">
        <v>294</v>
      </c>
      <c r="M65" s="517" t="s">
        <v>294</v>
      </c>
      <c r="N65" s="517" t="s">
        <v>294</v>
      </c>
      <c r="O65" s="115"/>
    </row>
    <row r="66" spans="2:15" ht="18.75" customHeight="1" x14ac:dyDescent="0.45">
      <c r="B66" s="115"/>
      <c r="C66" s="44"/>
      <c r="E66" s="39" t="s">
        <v>615</v>
      </c>
      <c r="F66" s="39"/>
      <c r="G66" s="39"/>
      <c r="I66" s="39"/>
      <c r="K66" s="517" t="s">
        <v>489</v>
      </c>
      <c r="L66" s="517" t="s">
        <v>301</v>
      </c>
      <c r="M66" s="517" t="s">
        <v>301</v>
      </c>
      <c r="N66" s="517" t="s">
        <v>301</v>
      </c>
      <c r="O66" s="115"/>
    </row>
    <row r="67" spans="2:15" ht="18.75" customHeight="1" x14ac:dyDescent="0.45">
      <c r="B67" s="115"/>
      <c r="C67" s="44"/>
      <c r="E67" s="39" t="s">
        <v>616</v>
      </c>
      <c r="F67" s="39"/>
      <c r="G67" s="39"/>
      <c r="I67" s="39"/>
      <c r="K67" s="517" t="s">
        <v>490</v>
      </c>
      <c r="L67" s="517" t="s">
        <v>302</v>
      </c>
      <c r="M67" s="517" t="s">
        <v>302</v>
      </c>
      <c r="N67" s="517" t="s">
        <v>302</v>
      </c>
      <c r="O67" s="115"/>
    </row>
    <row r="68" spans="2:15" ht="18.75" customHeight="1" x14ac:dyDescent="0.45">
      <c r="B68" s="115"/>
      <c r="C68" s="44"/>
      <c r="F68" s="39"/>
      <c r="G68" s="39"/>
      <c r="I68" s="39"/>
      <c r="O68" s="115"/>
    </row>
    <row r="69" spans="2:15" ht="18.75" customHeight="1" x14ac:dyDescent="0.45">
      <c r="B69" s="115"/>
      <c r="C69" s="44"/>
      <c r="E69" s="39"/>
      <c r="F69" s="39"/>
      <c r="G69" s="39"/>
      <c r="I69" s="39"/>
      <c r="K69" s="523" t="s">
        <v>491</v>
      </c>
      <c r="L69" s="523"/>
      <c r="M69" s="523"/>
      <c r="N69" s="523"/>
      <c r="O69" s="115"/>
    </row>
    <row r="70" spans="2:15" ht="18.75" customHeight="1" x14ac:dyDescent="0.45">
      <c r="B70" s="115"/>
      <c r="C70" s="44"/>
      <c r="E70" s="39" t="s">
        <v>482</v>
      </c>
      <c r="F70" s="39"/>
      <c r="G70" s="39"/>
      <c r="I70" s="39"/>
      <c r="O70" s="115"/>
    </row>
    <row r="71" spans="2:15" ht="18.75" customHeight="1" x14ac:dyDescent="0.45">
      <c r="B71" s="115"/>
      <c r="C71" s="44"/>
      <c r="E71" s="39"/>
      <c r="F71" s="39"/>
      <c r="G71" s="39"/>
      <c r="I71" s="39"/>
      <c r="O71" s="115"/>
    </row>
    <row r="72" spans="2:15" ht="18.75" customHeight="1" x14ac:dyDescent="0.45">
      <c r="B72" s="115"/>
      <c r="C72" s="52" t="s">
        <v>394</v>
      </c>
      <c r="D72" s="9"/>
      <c r="E72" s="46"/>
      <c r="F72" s="46"/>
      <c r="G72" s="46"/>
      <c r="H72" s="9"/>
      <c r="I72" s="46"/>
      <c r="J72" s="9"/>
      <c r="K72" s="9"/>
      <c r="L72" s="9"/>
      <c r="M72" s="9"/>
      <c r="N72" s="9"/>
      <c r="O72" s="115"/>
    </row>
    <row r="73" spans="2:15" ht="12" customHeight="1" x14ac:dyDescent="0.45">
      <c r="B73" s="115"/>
      <c r="C73" s="44"/>
      <c r="E73" s="39"/>
      <c r="F73" s="39"/>
      <c r="G73" s="39"/>
      <c r="I73" s="39"/>
      <c r="O73" s="115"/>
    </row>
    <row r="74" spans="2:15" ht="19.5" customHeight="1" x14ac:dyDescent="0.45">
      <c r="B74" s="115"/>
      <c r="C74" s="44"/>
      <c r="D74" s="33" t="s">
        <v>395</v>
      </c>
      <c r="E74" s="39"/>
      <c r="F74" s="39"/>
      <c r="G74" s="39"/>
      <c r="I74" s="39"/>
      <c r="O74" s="115"/>
    </row>
    <row r="75" spans="2:15" ht="19.5" customHeight="1" x14ac:dyDescent="0.45">
      <c r="B75" s="115"/>
      <c r="C75" s="44" t="s">
        <v>396</v>
      </c>
      <c r="E75" s="39"/>
      <c r="F75" s="39"/>
      <c r="G75" s="39"/>
      <c r="I75" s="39"/>
      <c r="O75" s="115"/>
    </row>
    <row r="76" spans="2:15" ht="19.5" customHeight="1" x14ac:dyDescent="0.45">
      <c r="B76" s="115"/>
      <c r="C76" s="44" t="s">
        <v>397</v>
      </c>
      <c r="E76" s="39"/>
      <c r="F76" s="39"/>
      <c r="J76" s="524" t="s">
        <v>588</v>
      </c>
      <c r="K76" s="524"/>
      <c r="L76" s="524"/>
      <c r="M76" s="524"/>
      <c r="N76" s="44"/>
      <c r="O76" s="115"/>
    </row>
    <row r="77" spans="2:15" ht="19.5" customHeight="1" x14ac:dyDescent="0.45">
      <c r="B77" s="115"/>
      <c r="C77" s="44"/>
      <c r="G77" s="189"/>
      <c r="H77" s="189"/>
      <c r="I77" s="188" t="s">
        <v>398</v>
      </c>
      <c r="J77" s="188" t="s">
        <v>589</v>
      </c>
      <c r="K77" s="188"/>
      <c r="L77" s="188"/>
      <c r="M77" s="188"/>
      <c r="N77" s="188"/>
      <c r="O77" s="115"/>
    </row>
    <row r="78" spans="2:15" ht="21" customHeight="1" x14ac:dyDescent="0.45">
      <c r="B78" s="115"/>
      <c r="C78" s="44"/>
      <c r="D78" s="33" t="s">
        <v>483</v>
      </c>
      <c r="F78" s="44"/>
      <c r="O78" s="115"/>
    </row>
    <row r="79" spans="2:15" ht="21" customHeight="1" x14ac:dyDescent="0.45">
      <c r="B79" s="115"/>
      <c r="C79" s="44" t="s">
        <v>399</v>
      </c>
      <c r="F79" s="44"/>
      <c r="O79" s="115"/>
    </row>
    <row r="80" spans="2:15" ht="21" customHeight="1" x14ac:dyDescent="0.45">
      <c r="B80" s="115"/>
      <c r="C80" s="44"/>
      <c r="F80" s="44"/>
      <c r="O80" s="115"/>
    </row>
    <row r="81" spans="2:15" ht="21" customHeight="1" x14ac:dyDescent="0.45">
      <c r="B81" s="115"/>
      <c r="C81" s="522" t="s">
        <v>400</v>
      </c>
      <c r="D81" s="522"/>
      <c r="E81" s="522"/>
      <c r="F81" s="522"/>
      <c r="G81" s="522"/>
      <c r="H81" s="522"/>
      <c r="I81" s="522"/>
      <c r="J81" s="522"/>
      <c r="K81" s="522"/>
      <c r="L81" s="522"/>
      <c r="M81" s="522"/>
      <c r="N81" s="522"/>
      <c r="O81" s="115"/>
    </row>
    <row r="82" spans="2:15" ht="18.75" customHeight="1" x14ac:dyDescent="0.45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  <c r="M82" s="115"/>
      <c r="N82" s="115"/>
      <c r="O82" s="115"/>
    </row>
    <row r="83" spans="2:15" s="5" customFormat="1" ht="18.75" customHeight="1" x14ac:dyDescent="0.45"/>
    <row r="84" spans="2:15" s="5" customFormat="1" ht="18.75" customHeight="1" x14ac:dyDescent="0.45"/>
    <row r="85" spans="2:15" s="5" customFormat="1" ht="18.75" customHeight="1" x14ac:dyDescent="0.45"/>
    <row r="86" spans="2:15" s="5" customFormat="1" ht="18.75" customHeight="1" x14ac:dyDescent="0.45"/>
    <row r="87" spans="2:15" s="5" customFormat="1" ht="18.75" customHeight="1" x14ac:dyDescent="0.45"/>
    <row r="88" spans="2:15" s="5" customFormat="1" ht="18.75" customHeight="1" x14ac:dyDescent="0.45"/>
    <row r="89" spans="2:15" s="5" customFormat="1" ht="20.25" customHeight="1" x14ac:dyDescent="0.45"/>
    <row r="90" spans="2:15" s="5" customFormat="1" ht="20.25" customHeight="1" x14ac:dyDescent="0.45"/>
    <row r="91" spans="2:15" ht="20.25" customHeight="1" x14ac:dyDescent="0.45"/>
    <row r="92" spans="2:15" ht="20.25" customHeight="1" x14ac:dyDescent="0.45"/>
    <row r="93" spans="2:15" ht="20.25" customHeight="1" x14ac:dyDescent="0.45"/>
    <row r="94" spans="2:15" ht="20.25" customHeight="1" x14ac:dyDescent="0.45"/>
  </sheetData>
  <sheetProtection algorithmName="SHA-512" hashValue="RYkxhPWJ3NiG6rns5CWoCteVkhJ7KwF+tzQyqONhxooffVfTJRUlUVpjlxm7z2htSQSbrnC90W6pk75kLuADMw==" saltValue="usim/FlQPEZ6MH+/zRsKhQ==" spinCount="100000" sheet="1" objects="1" scenarios="1" selectLockedCells="1"/>
  <mergeCells count="15">
    <mergeCell ref="K66:N66"/>
    <mergeCell ref="K67:N67"/>
    <mergeCell ref="C81:N81"/>
    <mergeCell ref="K69:N69"/>
    <mergeCell ref="J76:M76"/>
    <mergeCell ref="K65:N65"/>
    <mergeCell ref="C2:N2"/>
    <mergeCell ref="F32:N32"/>
    <mergeCell ref="F33:N33"/>
    <mergeCell ref="K59:N59"/>
    <mergeCell ref="K60:N60"/>
    <mergeCell ref="K61:N61"/>
    <mergeCell ref="K63:N63"/>
    <mergeCell ref="K64:N64"/>
    <mergeCell ref="K62:N62"/>
  </mergeCells>
  <hyperlinks>
    <hyperlink ref="K60" location="ปก!A1" display="ปก ปพ.5"/>
    <hyperlink ref="L60" location="ปก!A1" display="ปก ปพ.5"/>
    <hyperlink ref="M60" location="ปก!A1" display="ปก ปพ.5"/>
    <hyperlink ref="N60" location="ปก!A1" display="ปก ปพ.5"/>
    <hyperlink ref="K61" location="เวลาเรียน!A1" display="บันทึกเวลาเรียน"/>
    <hyperlink ref="L61" location="เวลาเรียน!A1" display="บันทึกเวลาเรียน"/>
    <hyperlink ref="M61" location="เวลาเรียน!A1" display="บันทึกเวลาเรียน"/>
    <hyperlink ref="N61" location="เวลาเรียน!A1" display="บันทึกเวลาเรียน"/>
    <hyperlink ref="K63" location="คะแนน1!A1" display="บันทึกคะแนนภาคเรียนที่ 1"/>
    <hyperlink ref="L63" location="คะแนน1!A1" display="บันทึกคะแนนภาคเรียนที่ 1"/>
    <hyperlink ref="M63" location="คะแนน1!A1" display="บันทึกคะแนนภาคเรียนที่ 1"/>
    <hyperlink ref="N63" location="คะแนน1!A1" display="บันทึกคะแนนภาคเรียนที่ 1"/>
    <hyperlink ref="K66" location="ตัวชีวัด!A1" display="บันทึกตัวชี้วัด/ผลการเรียนรู้"/>
    <hyperlink ref="L66" location="ตัวชีวัด!A1" display="บันทึกตัวชี้วัด/ผลการเรียนรู้"/>
    <hyperlink ref="M66" location="ตัวชีวัด!A1" display="บันทึกตัวชี้วัด/ผลการเรียนรู้"/>
    <hyperlink ref="N66" location="ตัวชีวัด!A1" display="บันทึกตัวชี้วัด/ผลการเรียนรู้"/>
    <hyperlink ref="K64" location="คุณลักษณะรายข้อ!A1" display="ผลประเมินคุณลักษณะฯ รายข้อ"/>
    <hyperlink ref="L64" location="คุณลักษณะรายข้อ!A1" display="ผลประเมินคุณลักษณะฯ รายข้อ"/>
    <hyperlink ref="M64" location="คุณลักษณะรายข้อ!A1" display="ผลประเมินคุณลักษณะฯ รายข้อ"/>
    <hyperlink ref="N64" location="คุณลักษณะรายข้อ!A1" display="ผลประเมินคุณลักษณะฯ รายข้อ"/>
    <hyperlink ref="K65" location="คิดวิเคราะห์รายข้อ!A1" display="ผลประเมินอ่านคิดวิเคราะห์ รายข้อ"/>
    <hyperlink ref="L65" location="คิดวิเคราะห์รายข้อ!A1" display="ผลประเมินอ่านคิดวิเคราะห์ รายข้อ"/>
    <hyperlink ref="M65" location="คิดวิเคราะห์รายข้อ!A1" display="ผลประเมินอ่านคิดวิเคราะห์ รายข้อ"/>
    <hyperlink ref="N65" location="คิดวิเคราะห์รายข้อ!A1" display="ผลประเมินอ่านคิดวิเคราะห์ รายข้อ"/>
    <hyperlink ref="K67" location="คำอธิบาย!A1" display="คำอธิบายการใช้แบบบันทึกผลการเรียน"/>
    <hyperlink ref="L67" location="คำอธิบาย!A1" display="คำอธิบายการใช้แบบบันทึกผลการเรียน"/>
    <hyperlink ref="M67" location="คำอธิบาย!A1" display="คำอธิบายการใช้แบบบันทึกผลการเรียน"/>
    <hyperlink ref="N67" location="คำอธิบาย!A1" display="คำอธิบายการใช้แบบบันทึกผลการเรียน"/>
  </hyperlinks>
  <pageMargins left="0.51181102362204722" right="0.31496062992125984" top="0.55118110236220474" bottom="0.35433070866141736" header="0.31496062992125984" footer="0.31496062992125984"/>
  <pageSetup paperSize="9" orientation="portrait" blackAndWhite="1" verticalDpi="0" r:id="rId1"/>
  <drawing r:id="rId2"/>
  <picture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1:N34"/>
  <sheetViews>
    <sheetView showGridLines="0" showRowColHeaders="0" workbookViewId="0">
      <selection activeCell="F8" sqref="F8:G8"/>
    </sheetView>
  </sheetViews>
  <sheetFormatPr defaultRowHeight="22.5" x14ac:dyDescent="0.45"/>
  <cols>
    <col min="1" max="1" width="3.7109375" style="5" customWidth="1"/>
    <col min="2" max="2" width="6.140625" style="5" customWidth="1"/>
    <col min="3" max="3" width="9.85546875" style="5" bestFit="1" customWidth="1"/>
    <col min="4" max="4" width="7" style="5" customWidth="1"/>
    <col min="5" max="5" width="8.42578125" style="5" customWidth="1"/>
    <col min="6" max="6" width="18.7109375" style="5" customWidth="1"/>
    <col min="7" max="7" width="17.7109375" style="5" customWidth="1"/>
    <col min="8" max="8" width="2.5703125" style="5" customWidth="1"/>
    <col min="9" max="9" width="6.42578125" style="5" customWidth="1"/>
    <col min="10" max="10" width="9" style="5" customWidth="1"/>
    <col min="11" max="11" width="7.140625" style="5" customWidth="1"/>
    <col min="12" max="12" width="8.5703125" style="5" customWidth="1"/>
    <col min="13" max="13" width="14.42578125" style="5" customWidth="1"/>
    <col min="14" max="14" width="19.42578125" style="5" customWidth="1"/>
    <col min="15" max="16384" width="9.140625" style="5"/>
  </cols>
  <sheetData>
    <row r="1" spans="2:14" ht="41.25" customHeight="1" x14ac:dyDescent="0.45"/>
    <row r="2" spans="2:14" ht="41.25" customHeight="1" x14ac:dyDescent="0.45">
      <c r="B2" s="525" t="s">
        <v>506</v>
      </c>
      <c r="C2" s="525"/>
      <c r="D2" s="525"/>
      <c r="E2" s="525"/>
      <c r="F2" s="525"/>
      <c r="G2" s="525"/>
    </row>
    <row r="3" spans="2:14" ht="26.25" x14ac:dyDescent="0.55000000000000004">
      <c r="B3" s="168" t="s">
        <v>507</v>
      </c>
      <c r="C3" s="116"/>
      <c r="D3" s="116"/>
      <c r="E3" s="116"/>
      <c r="F3" s="116"/>
      <c r="G3" s="116"/>
      <c r="I3" s="255" t="str">
        <f>Home!D11&amp;Home!E11&amp;"  ชั้น"&amp;Home!E9&amp;"   ปีการศึกษา  "&amp;Home!H5</f>
        <v>รายวิชา  ชั้น   ปีการศึกษา  2558</v>
      </c>
    </row>
    <row r="4" spans="2:14" ht="26.25" x14ac:dyDescent="0.55000000000000004">
      <c r="C4" s="115"/>
      <c r="D4" s="115"/>
      <c r="E4" s="169" t="s">
        <v>604</v>
      </c>
      <c r="F4" s="266">
        <v>60</v>
      </c>
      <c r="G4" s="256" t="s">
        <v>590</v>
      </c>
      <c r="I4" s="254"/>
    </row>
    <row r="5" spans="2:14" ht="26.25" x14ac:dyDescent="0.55000000000000004">
      <c r="C5" s="115"/>
      <c r="D5" s="115"/>
      <c r="E5" s="169" t="s">
        <v>605</v>
      </c>
      <c r="F5" s="266">
        <v>20</v>
      </c>
      <c r="G5" s="256" t="s">
        <v>591</v>
      </c>
      <c r="I5" s="168" t="s">
        <v>508</v>
      </c>
      <c r="J5" s="116"/>
      <c r="K5" s="116"/>
      <c r="L5" s="116"/>
      <c r="M5" s="116"/>
      <c r="N5" s="116"/>
    </row>
    <row r="6" spans="2:14" ht="26.25" x14ac:dyDescent="0.55000000000000004">
      <c r="C6" s="115"/>
      <c r="D6" s="115"/>
      <c r="E6" s="169" t="s">
        <v>606</v>
      </c>
      <c r="F6" s="266">
        <v>20</v>
      </c>
      <c r="G6" s="256" t="s">
        <v>592</v>
      </c>
      <c r="J6" s="272"/>
      <c r="K6" s="273" t="s">
        <v>421</v>
      </c>
      <c r="L6" s="274"/>
      <c r="M6" s="275" t="s">
        <v>420</v>
      </c>
      <c r="N6" s="275" t="s">
        <v>435</v>
      </c>
    </row>
    <row r="7" spans="2:14" ht="26.25" x14ac:dyDescent="0.55000000000000004">
      <c r="B7" s="468"/>
      <c r="C7" s="468"/>
      <c r="D7" s="468"/>
      <c r="E7" s="469" t="s">
        <v>626</v>
      </c>
      <c r="F7" s="471"/>
      <c r="G7" s="470"/>
      <c r="J7" s="268">
        <v>0</v>
      </c>
      <c r="K7" s="269" t="str">
        <f>IF(J7="","","-")</f>
        <v>-</v>
      </c>
      <c r="L7" s="270">
        <v>49</v>
      </c>
      <c r="M7" s="458" t="s">
        <v>437</v>
      </c>
      <c r="N7" s="457">
        <v>0</v>
      </c>
    </row>
    <row r="8" spans="2:14" ht="23.25" customHeight="1" x14ac:dyDescent="0.55000000000000004">
      <c r="B8" s="116"/>
      <c r="C8" s="116"/>
      <c r="D8" s="116"/>
      <c r="E8" s="267" t="s">
        <v>635</v>
      </c>
      <c r="F8" s="526" t="s">
        <v>593</v>
      </c>
      <c r="G8" s="526"/>
      <c r="J8" s="268">
        <v>50</v>
      </c>
      <c r="K8" s="269" t="str">
        <f>IF(J8="","","-")</f>
        <v>-</v>
      </c>
      <c r="L8" s="270">
        <v>64</v>
      </c>
      <c r="M8" s="458" t="s">
        <v>436</v>
      </c>
      <c r="N8" s="457">
        <v>1</v>
      </c>
    </row>
    <row r="9" spans="2:14" ht="23.25" customHeight="1" x14ac:dyDescent="0.55000000000000004">
      <c r="B9" s="254" t="s">
        <v>509</v>
      </c>
      <c r="J9" s="268">
        <v>65</v>
      </c>
      <c r="K9" s="269" t="str">
        <f>IF(J9="","","-")</f>
        <v>-</v>
      </c>
      <c r="L9" s="270">
        <v>79</v>
      </c>
      <c r="M9" s="458" t="s">
        <v>424</v>
      </c>
      <c r="N9" s="457">
        <v>2</v>
      </c>
    </row>
    <row r="10" spans="2:14" ht="23.25" customHeight="1" x14ac:dyDescent="0.55000000000000004">
      <c r="C10" s="272"/>
      <c r="D10" s="273" t="s">
        <v>421</v>
      </c>
      <c r="E10" s="274"/>
      <c r="F10" s="275" t="s">
        <v>420</v>
      </c>
      <c r="G10" s="275" t="s">
        <v>57</v>
      </c>
      <c r="J10" s="268">
        <v>80</v>
      </c>
      <c r="K10" s="269" t="str">
        <f>IF(J10="","","-")</f>
        <v>-</v>
      </c>
      <c r="L10" s="270">
        <v>100</v>
      </c>
      <c r="M10" s="458" t="s">
        <v>422</v>
      </c>
      <c r="N10" s="457">
        <v>3</v>
      </c>
    </row>
    <row r="11" spans="2:14" ht="23.25" customHeight="1" x14ac:dyDescent="0.55000000000000004">
      <c r="C11" s="268">
        <v>0</v>
      </c>
      <c r="D11" s="269" t="str">
        <f>IF(C11="","","-")</f>
        <v>-</v>
      </c>
      <c r="E11" s="271">
        <v>49</v>
      </c>
      <c r="F11" s="456" t="s">
        <v>429</v>
      </c>
      <c r="G11" s="457" t="s">
        <v>510</v>
      </c>
      <c r="J11" s="276"/>
      <c r="K11" s="277" t="str">
        <f>IF(J11="","","-")</f>
        <v/>
      </c>
      <c r="L11" s="278"/>
      <c r="M11" s="279"/>
      <c r="N11" s="280"/>
    </row>
    <row r="12" spans="2:14" ht="23.25" customHeight="1" x14ac:dyDescent="0.55000000000000004">
      <c r="C12" s="268">
        <v>50</v>
      </c>
      <c r="D12" s="269" t="str">
        <f t="shared" ref="D12:D18" si="0">IF(C12="","","-")</f>
        <v>-</v>
      </c>
      <c r="E12" s="271">
        <v>54</v>
      </c>
      <c r="F12" s="456" t="s">
        <v>428</v>
      </c>
      <c r="G12" s="457" t="s">
        <v>511</v>
      </c>
      <c r="I12" s="168" t="s">
        <v>512</v>
      </c>
      <c r="J12" s="116"/>
      <c r="K12" s="116"/>
      <c r="L12" s="116"/>
      <c r="M12" s="116"/>
      <c r="N12" s="116"/>
    </row>
    <row r="13" spans="2:14" ht="23.25" customHeight="1" x14ac:dyDescent="0.55000000000000004">
      <c r="C13" s="268">
        <v>55</v>
      </c>
      <c r="D13" s="269" t="str">
        <f t="shared" si="0"/>
        <v>-</v>
      </c>
      <c r="E13" s="271">
        <v>59</v>
      </c>
      <c r="F13" s="456" t="s">
        <v>427</v>
      </c>
      <c r="G13" s="457" t="s">
        <v>513</v>
      </c>
      <c r="J13" s="272"/>
      <c r="K13" s="273" t="s">
        <v>421</v>
      </c>
      <c r="L13" s="274"/>
      <c r="M13" s="275" t="s">
        <v>420</v>
      </c>
      <c r="N13" s="275" t="s">
        <v>435</v>
      </c>
    </row>
    <row r="14" spans="2:14" ht="23.25" customHeight="1" x14ac:dyDescent="0.55000000000000004">
      <c r="C14" s="268">
        <v>60</v>
      </c>
      <c r="D14" s="269" t="str">
        <f t="shared" si="0"/>
        <v>-</v>
      </c>
      <c r="E14" s="271">
        <v>64</v>
      </c>
      <c r="F14" s="456" t="s">
        <v>426</v>
      </c>
      <c r="G14" s="457" t="s">
        <v>514</v>
      </c>
      <c r="J14" s="268">
        <v>0</v>
      </c>
      <c r="K14" s="269" t="str">
        <f>IF(J14="","","-")</f>
        <v>-</v>
      </c>
      <c r="L14" s="270">
        <v>49</v>
      </c>
      <c r="M14" s="458" t="s">
        <v>437</v>
      </c>
      <c r="N14" s="457">
        <v>0</v>
      </c>
    </row>
    <row r="15" spans="2:14" ht="23.25" customHeight="1" x14ac:dyDescent="0.55000000000000004">
      <c r="C15" s="268">
        <v>65</v>
      </c>
      <c r="D15" s="269" t="str">
        <f t="shared" si="0"/>
        <v>-</v>
      </c>
      <c r="E15" s="271">
        <v>69</v>
      </c>
      <c r="F15" s="456" t="s">
        <v>425</v>
      </c>
      <c r="G15" s="457" t="s">
        <v>515</v>
      </c>
      <c r="J15" s="268">
        <v>50</v>
      </c>
      <c r="K15" s="269" t="str">
        <f>IF(J15="","","-")</f>
        <v>-</v>
      </c>
      <c r="L15" s="270">
        <v>64</v>
      </c>
      <c r="M15" s="458" t="s">
        <v>436</v>
      </c>
      <c r="N15" s="457">
        <v>1</v>
      </c>
    </row>
    <row r="16" spans="2:14" ht="23.25" customHeight="1" x14ac:dyDescent="0.55000000000000004">
      <c r="C16" s="268">
        <v>70</v>
      </c>
      <c r="D16" s="269" t="str">
        <f t="shared" si="0"/>
        <v>-</v>
      </c>
      <c r="E16" s="271">
        <v>74</v>
      </c>
      <c r="F16" s="456" t="s">
        <v>424</v>
      </c>
      <c r="G16" s="457" t="s">
        <v>516</v>
      </c>
      <c r="J16" s="268">
        <v>65</v>
      </c>
      <c r="K16" s="269" t="str">
        <f>IF(J16="","","-")</f>
        <v>-</v>
      </c>
      <c r="L16" s="270">
        <v>79</v>
      </c>
      <c r="M16" s="458" t="s">
        <v>424</v>
      </c>
      <c r="N16" s="457">
        <v>2</v>
      </c>
    </row>
    <row r="17" spans="3:14" ht="23.25" customHeight="1" x14ac:dyDescent="0.55000000000000004">
      <c r="C17" s="268">
        <v>75</v>
      </c>
      <c r="D17" s="269" t="str">
        <f t="shared" si="0"/>
        <v>-</v>
      </c>
      <c r="E17" s="271">
        <v>79</v>
      </c>
      <c r="F17" s="456" t="s">
        <v>423</v>
      </c>
      <c r="G17" s="457" t="s">
        <v>517</v>
      </c>
      <c r="J17" s="268">
        <v>80</v>
      </c>
      <c r="K17" s="269" t="str">
        <f>IF(J17="","","-")</f>
        <v>-</v>
      </c>
      <c r="L17" s="270">
        <v>100</v>
      </c>
      <c r="M17" s="458" t="s">
        <v>422</v>
      </c>
      <c r="N17" s="457">
        <v>3</v>
      </c>
    </row>
    <row r="18" spans="3:14" ht="23.25" customHeight="1" x14ac:dyDescent="0.55000000000000004">
      <c r="C18" s="268">
        <v>80</v>
      </c>
      <c r="D18" s="269" t="str">
        <f t="shared" si="0"/>
        <v>-</v>
      </c>
      <c r="E18" s="271">
        <v>100</v>
      </c>
      <c r="F18" s="456" t="s">
        <v>422</v>
      </c>
      <c r="G18" s="457" t="s">
        <v>518</v>
      </c>
      <c r="J18" s="259"/>
      <c r="K18" s="257" t="str">
        <f>IF(J18="","","-")</f>
        <v/>
      </c>
      <c r="L18" s="260"/>
      <c r="M18" s="261"/>
      <c r="N18" s="258"/>
    </row>
    <row r="19" spans="3:14" ht="30.75" customHeight="1" x14ac:dyDescent="0.55000000000000004">
      <c r="I19" s="168" t="s">
        <v>600</v>
      </c>
      <c r="J19" s="116"/>
      <c r="K19" s="116"/>
      <c r="L19" s="116"/>
      <c r="M19" s="116"/>
      <c r="N19" s="116" t="str">
        <f>IF(OR(Home!E10="กิจกรรมพัฒนาผู้เรียน",Home!E10="กิจกรรมแนะแนว",Home!E10="กิจกรรมนักเรียน",Home!E10="กิจกรรมเพื่อสังคมและสาธารณประโยชน์"),"ACT","")</f>
        <v/>
      </c>
    </row>
    <row r="20" spans="3:14" ht="30.75" customHeight="1" x14ac:dyDescent="0.45">
      <c r="J20" s="272"/>
      <c r="K20" s="273" t="s">
        <v>421</v>
      </c>
      <c r="L20" s="274"/>
      <c r="M20" s="275" t="s">
        <v>420</v>
      </c>
      <c r="N20" s="275" t="s">
        <v>435</v>
      </c>
    </row>
    <row r="21" spans="3:14" ht="30.75" customHeight="1" x14ac:dyDescent="0.55000000000000004">
      <c r="J21" s="268">
        <v>0</v>
      </c>
      <c r="K21" s="269" t="str">
        <f>IF(J21="","","-")</f>
        <v>-</v>
      </c>
      <c r="L21" s="270">
        <v>49</v>
      </c>
      <c r="M21" s="458" t="s">
        <v>437</v>
      </c>
      <c r="N21" s="457" t="s">
        <v>437</v>
      </c>
    </row>
    <row r="22" spans="3:14" ht="30.75" customHeight="1" x14ac:dyDescent="0.55000000000000004">
      <c r="J22" s="268">
        <v>50</v>
      </c>
      <c r="K22" s="269" t="str">
        <f>IF(J22="","","-")</f>
        <v>-</v>
      </c>
      <c r="L22" s="270">
        <v>64</v>
      </c>
      <c r="M22" s="458" t="s">
        <v>436</v>
      </c>
      <c r="N22" s="457" t="s">
        <v>436</v>
      </c>
    </row>
    <row r="23" spans="3:14" x14ac:dyDescent="0.45">
      <c r="C23" s="262" t="s">
        <v>519</v>
      </c>
      <c r="J23" s="263"/>
    </row>
    <row r="24" spans="3:14" x14ac:dyDescent="0.45">
      <c r="C24" s="264" t="s">
        <v>520</v>
      </c>
    </row>
    <row r="25" spans="3:14" x14ac:dyDescent="0.45">
      <c r="C25" s="264" t="s">
        <v>536</v>
      </c>
    </row>
    <row r="26" spans="3:14" x14ac:dyDescent="0.45">
      <c r="C26" s="264" t="s">
        <v>521</v>
      </c>
    </row>
    <row r="27" spans="3:14" x14ac:dyDescent="0.45">
      <c r="C27" s="264" t="s">
        <v>537</v>
      </c>
    </row>
    <row r="28" spans="3:14" x14ac:dyDescent="0.45">
      <c r="C28" s="264"/>
    </row>
    <row r="29" spans="3:14" x14ac:dyDescent="0.45">
      <c r="C29" s="264"/>
    </row>
    <row r="30" spans="3:14" x14ac:dyDescent="0.45">
      <c r="C30" s="262" t="s">
        <v>522</v>
      </c>
    </row>
    <row r="31" spans="3:14" x14ac:dyDescent="0.45">
      <c r="C31" s="264" t="s">
        <v>520</v>
      </c>
    </row>
    <row r="32" spans="3:14" x14ac:dyDescent="0.45">
      <c r="C32" s="264" t="s">
        <v>538</v>
      </c>
    </row>
    <row r="33" spans="3:4" x14ac:dyDescent="0.45">
      <c r="C33" s="264" t="s">
        <v>539</v>
      </c>
    </row>
    <row r="34" spans="3:4" x14ac:dyDescent="0.45">
      <c r="C34" s="264"/>
      <c r="D34" s="265" t="s">
        <v>540</v>
      </c>
    </row>
  </sheetData>
  <sheetProtection algorithmName="SHA-512" hashValue="9QXx48lOI8B3teauA5QOqW3FZpzbI6f6rwiSogYE0Bt5kjcohB99eXgzv8TPAO23w6zE5MuhCa2zrDS31GtCeQ==" saltValue="SMXtH9FNimeA9eLIgLv7Eg==" spinCount="100000" sheet="1" objects="1" scenarios="1" selectLockedCells="1"/>
  <mergeCells count="2">
    <mergeCell ref="B2:G2"/>
    <mergeCell ref="F8:G8"/>
  </mergeCells>
  <conditionalFormatting sqref="J7:N11">
    <cfRule type="containsBlanks" dxfId="55" priority="14">
      <formula>LEN(TRIM(J7))=0</formula>
    </cfRule>
  </conditionalFormatting>
  <conditionalFormatting sqref="J14:N18">
    <cfRule type="containsBlanks" dxfId="54" priority="13">
      <formula>LEN(TRIM(J14))=0</formula>
    </cfRule>
  </conditionalFormatting>
  <conditionalFormatting sqref="C11:G18">
    <cfRule type="containsBlanks" dxfId="53" priority="12">
      <formula>LEN(TRIM(C11))=0</formula>
    </cfRule>
  </conditionalFormatting>
  <conditionalFormatting sqref="K7:K11">
    <cfRule type="containsBlanks" dxfId="52" priority="11">
      <formula>LEN(TRIM(K7))=0</formula>
    </cfRule>
  </conditionalFormatting>
  <conditionalFormatting sqref="K14:K18">
    <cfRule type="containsBlanks" dxfId="51" priority="10">
      <formula>LEN(TRIM(K14))=0</formula>
    </cfRule>
  </conditionalFormatting>
  <conditionalFormatting sqref="J7:N11">
    <cfRule type="containsBlanks" dxfId="50" priority="9">
      <formula>LEN(TRIM(J7))=0</formula>
    </cfRule>
  </conditionalFormatting>
  <conditionalFormatting sqref="J14:N18">
    <cfRule type="containsBlanks" dxfId="49" priority="8">
      <formula>LEN(TRIM(J14))=0</formula>
    </cfRule>
  </conditionalFormatting>
  <conditionalFormatting sqref="C11:G18">
    <cfRule type="containsBlanks" dxfId="48" priority="7">
      <formula>LEN(TRIM(C11))=0</formula>
    </cfRule>
  </conditionalFormatting>
  <conditionalFormatting sqref="K7:K11">
    <cfRule type="containsBlanks" dxfId="47" priority="6">
      <formula>LEN(TRIM(K7))=0</formula>
    </cfRule>
  </conditionalFormatting>
  <conditionalFormatting sqref="K14:K18">
    <cfRule type="containsBlanks" dxfId="46" priority="5">
      <formula>LEN(TRIM(K14))=0</formula>
    </cfRule>
  </conditionalFormatting>
  <conditionalFormatting sqref="J21:N22">
    <cfRule type="containsBlanks" dxfId="45" priority="4">
      <formula>LEN(TRIM(J21))=0</formula>
    </cfRule>
  </conditionalFormatting>
  <conditionalFormatting sqref="K21:K22">
    <cfRule type="containsBlanks" dxfId="44" priority="3">
      <formula>LEN(TRIM(K21))=0</formula>
    </cfRule>
  </conditionalFormatting>
  <conditionalFormatting sqref="J21:N22">
    <cfRule type="containsBlanks" dxfId="43" priority="2">
      <formula>LEN(TRIM(J21))=0</formula>
    </cfRule>
  </conditionalFormatting>
  <conditionalFormatting sqref="K21:K22">
    <cfRule type="containsBlanks" dxfId="42" priority="1">
      <formula>LEN(TRIM(K21))=0</formula>
    </cfRule>
  </conditionalFormatting>
  <dataValidations count="2">
    <dataValidation type="list" allowBlank="1" showInputMessage="1" showErrorMessage="1" sqref="F4:F7">
      <formula1>scor1</formula1>
    </dataValidation>
    <dataValidation type="list" allowBlank="1" showInputMessage="1" showErrorMessage="1" sqref="F8:G8">
      <formula1>vadpol</formula1>
    </dataValidation>
  </dataValidations>
  <pageMargins left="0.51181102362204722" right="0.31496062992125984" top="0.55118110236220474" bottom="0.35433070866141736" header="0.31496062992125984" footer="0.31496062992125984"/>
  <pageSetup paperSize="9" orientation="landscape" blackAndWhite="1" verticalDpi="0" r:id="rId1"/>
  <drawing r:id="rId2"/>
  <picture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1:Y59"/>
  <sheetViews>
    <sheetView showGridLines="0" showRowColHeaders="0" zoomScale="110" zoomScaleNormal="110" workbookViewId="0">
      <selection activeCell="D7" sqref="D7"/>
    </sheetView>
  </sheetViews>
  <sheetFormatPr defaultRowHeight="21.75" customHeight="1" x14ac:dyDescent="0.45"/>
  <cols>
    <col min="1" max="1" width="5.28515625" style="176" customWidth="1"/>
    <col min="2" max="2" width="5.5703125" style="176" customWidth="1"/>
    <col min="3" max="3" width="9.85546875" style="176" customWidth="1"/>
    <col min="4" max="4" width="17" style="176" customWidth="1"/>
    <col min="5" max="5" width="29.28515625" style="176" customWidth="1"/>
    <col min="6" max="10" width="5.28515625" style="176" customWidth="1"/>
    <col min="11" max="11" width="16.28515625" style="176" customWidth="1"/>
    <col min="12" max="12" width="2.140625" style="176" customWidth="1"/>
    <col min="13" max="13" width="6.42578125" style="176" customWidth="1"/>
    <col min="14" max="14" width="10.28515625" style="176" customWidth="1"/>
    <col min="15" max="16384" width="9.140625" style="176"/>
  </cols>
  <sheetData>
    <row r="1" spans="2:25" ht="48.75" customHeight="1" x14ac:dyDescent="0.5">
      <c r="C1" s="221"/>
      <c r="D1" s="459"/>
      <c r="E1" s="459"/>
      <c r="J1" s="281"/>
      <c r="K1" s="540" t="s">
        <v>298</v>
      </c>
      <c r="L1" s="540"/>
      <c r="M1" s="540"/>
      <c r="N1" s="540"/>
      <c r="O1" s="540"/>
    </row>
    <row r="2" spans="2:25" ht="20.25" customHeight="1" x14ac:dyDescent="0.45">
      <c r="B2" s="530" t="str">
        <f>"รายชื่อนักเรียน  ชั้น"&amp;Home!E9&amp;"  ปีการศึกษา  "&amp;Home!H5</f>
        <v>รายชื่อนักเรียน  ชั้น  ปีการศึกษา  2558</v>
      </c>
      <c r="C2" s="530"/>
      <c r="D2" s="530"/>
      <c r="E2" s="530"/>
      <c r="F2" s="530"/>
      <c r="G2" s="530"/>
      <c r="H2" s="530"/>
      <c r="I2" s="530"/>
      <c r="J2" s="530"/>
      <c r="K2" s="530"/>
      <c r="M2" s="542" t="s">
        <v>580</v>
      </c>
      <c r="N2" s="543"/>
      <c r="O2" s="183" t="str">
        <f>N57</f>
        <v>-</v>
      </c>
      <c r="P2" s="184" t="s">
        <v>579</v>
      </c>
    </row>
    <row r="3" spans="2:25" s="177" customFormat="1" ht="20.25" customHeight="1" x14ac:dyDescent="0.45">
      <c r="B3" s="531" t="s">
        <v>0</v>
      </c>
      <c r="C3" s="534" t="s">
        <v>17</v>
      </c>
      <c r="D3" s="537" t="s">
        <v>16</v>
      </c>
      <c r="E3" s="531" t="s">
        <v>14</v>
      </c>
      <c r="F3" s="541"/>
      <c r="G3" s="529"/>
      <c r="H3" s="529"/>
      <c r="I3" s="529"/>
      <c r="J3" s="529"/>
      <c r="K3" s="529"/>
      <c r="M3" s="542" t="s">
        <v>581</v>
      </c>
      <c r="N3" s="543"/>
      <c r="O3" s="185" t="str">
        <f>N58</f>
        <v>0</v>
      </c>
      <c r="P3" s="184" t="s">
        <v>579</v>
      </c>
      <c r="Q3" s="176"/>
      <c r="R3" s="176"/>
      <c r="S3" s="176"/>
      <c r="T3" s="176"/>
      <c r="U3" s="176"/>
      <c r="V3" s="176"/>
      <c r="W3" s="176"/>
      <c r="X3" s="176"/>
      <c r="Y3" s="176"/>
    </row>
    <row r="4" spans="2:25" s="177" customFormat="1" ht="20.25" customHeight="1" x14ac:dyDescent="0.45">
      <c r="B4" s="532"/>
      <c r="C4" s="535"/>
      <c r="D4" s="538"/>
      <c r="E4" s="532"/>
      <c r="F4" s="541"/>
      <c r="G4" s="529"/>
      <c r="H4" s="529"/>
      <c r="I4" s="529"/>
      <c r="J4" s="529"/>
      <c r="K4" s="529"/>
      <c r="M4" s="542" t="s">
        <v>582</v>
      </c>
      <c r="N4" s="543"/>
      <c r="O4" s="185" t="str">
        <f>N59</f>
        <v>-</v>
      </c>
      <c r="P4" s="184" t="s">
        <v>579</v>
      </c>
      <c r="Q4" s="176"/>
      <c r="R4" s="176"/>
      <c r="S4" s="176"/>
      <c r="T4" s="176"/>
      <c r="U4" s="176"/>
      <c r="V4" s="176"/>
      <c r="W4" s="176"/>
      <c r="X4" s="176"/>
      <c r="Y4" s="176"/>
    </row>
    <row r="5" spans="2:25" s="177" customFormat="1" ht="20.25" customHeight="1" x14ac:dyDescent="0.45">
      <c r="B5" s="533"/>
      <c r="C5" s="536"/>
      <c r="D5" s="539"/>
      <c r="E5" s="533"/>
      <c r="F5" s="541"/>
      <c r="G5" s="529"/>
      <c r="H5" s="529"/>
      <c r="I5" s="529"/>
      <c r="J5" s="529"/>
      <c r="K5" s="529"/>
      <c r="M5" s="290" t="s">
        <v>0</v>
      </c>
      <c r="N5" s="290" t="s">
        <v>617</v>
      </c>
      <c r="O5" s="290"/>
      <c r="Q5" s="176"/>
      <c r="R5" s="176"/>
      <c r="S5" s="176"/>
      <c r="T5" s="176"/>
      <c r="U5" s="176"/>
      <c r="V5" s="176"/>
      <c r="W5" s="176"/>
      <c r="X5" s="176"/>
      <c r="Y5" s="176"/>
    </row>
    <row r="6" spans="2:25" s="282" customFormat="1" ht="15.75" customHeight="1" x14ac:dyDescent="0.45">
      <c r="B6" s="283">
        <v>1</v>
      </c>
      <c r="C6" s="460"/>
      <c r="D6" s="460"/>
      <c r="E6" s="289"/>
      <c r="F6" s="284"/>
      <c r="G6" s="285"/>
      <c r="H6" s="285"/>
      <c r="I6" s="285"/>
      <c r="J6" s="285"/>
      <c r="K6" s="285"/>
      <c r="M6" s="472" t="str">
        <f>เวลาเรียน!F7</f>
        <v/>
      </c>
      <c r="N6" s="291"/>
      <c r="O6" s="473"/>
      <c r="Q6" s="176"/>
      <c r="R6" s="176"/>
      <c r="S6" s="176"/>
      <c r="T6" s="176"/>
      <c r="U6" s="176"/>
      <c r="V6" s="176"/>
      <c r="W6" s="176"/>
      <c r="X6" s="176"/>
      <c r="Y6" s="176"/>
    </row>
    <row r="7" spans="2:25" s="282" customFormat="1" ht="15.75" customHeight="1" x14ac:dyDescent="0.45">
      <c r="B7" s="283">
        <v>2</v>
      </c>
      <c r="C7" s="460"/>
      <c r="D7" s="460"/>
      <c r="E7" s="289"/>
      <c r="F7" s="284"/>
      <c r="G7" s="286"/>
      <c r="H7" s="286"/>
      <c r="I7" s="286"/>
      <c r="J7" s="286"/>
      <c r="K7" s="286"/>
      <c r="M7" s="472" t="str">
        <f>เวลาเรียน!F8</f>
        <v/>
      </c>
      <c r="N7" s="291"/>
      <c r="O7" s="473"/>
      <c r="Q7" s="176"/>
      <c r="R7" s="176"/>
      <c r="S7" s="176"/>
      <c r="T7" s="176"/>
      <c r="U7" s="176"/>
      <c r="V7" s="176"/>
      <c r="W7" s="176"/>
      <c r="X7" s="176"/>
      <c r="Y7" s="176"/>
    </row>
    <row r="8" spans="2:25" s="282" customFormat="1" ht="15.75" customHeight="1" x14ac:dyDescent="0.45">
      <c r="B8" s="283">
        <v>3</v>
      </c>
      <c r="C8" s="460"/>
      <c r="D8" s="460"/>
      <c r="E8" s="289"/>
      <c r="F8" s="284"/>
      <c r="G8" s="285"/>
      <c r="H8" s="285"/>
      <c r="I8" s="285"/>
      <c r="J8" s="285"/>
      <c r="K8" s="285"/>
      <c r="M8" s="472" t="str">
        <f>เวลาเรียน!F9</f>
        <v/>
      </c>
      <c r="N8" s="291"/>
      <c r="O8" s="473"/>
      <c r="Q8" s="176"/>
      <c r="R8" s="176"/>
      <c r="S8" s="176"/>
      <c r="T8" s="176"/>
      <c r="U8" s="176"/>
      <c r="V8" s="176"/>
      <c r="W8" s="176"/>
      <c r="X8" s="176"/>
      <c r="Y8" s="176"/>
    </row>
    <row r="9" spans="2:25" s="282" customFormat="1" ht="15.75" customHeight="1" x14ac:dyDescent="0.45">
      <c r="B9" s="283">
        <v>4</v>
      </c>
      <c r="C9" s="460"/>
      <c r="D9" s="460"/>
      <c r="E9" s="289"/>
      <c r="F9" s="284"/>
      <c r="G9" s="285"/>
      <c r="H9" s="285"/>
      <c r="I9" s="285"/>
      <c r="J9" s="285"/>
      <c r="K9" s="285"/>
      <c r="M9" s="472" t="str">
        <f>เวลาเรียน!F10</f>
        <v/>
      </c>
      <c r="N9" s="291"/>
      <c r="O9" s="473"/>
      <c r="Q9" s="176"/>
      <c r="R9" s="176"/>
      <c r="S9" s="176"/>
      <c r="T9" s="176"/>
      <c r="U9" s="176"/>
      <c r="V9" s="176"/>
      <c r="W9" s="176"/>
      <c r="X9" s="176"/>
      <c r="Y9" s="176"/>
    </row>
    <row r="10" spans="2:25" s="282" customFormat="1" ht="15.75" customHeight="1" x14ac:dyDescent="0.45">
      <c r="B10" s="283">
        <v>5</v>
      </c>
      <c r="C10" s="460"/>
      <c r="D10" s="460"/>
      <c r="E10" s="289"/>
      <c r="F10" s="284"/>
      <c r="G10" s="285"/>
      <c r="H10" s="285"/>
      <c r="I10" s="285"/>
      <c r="J10" s="285"/>
      <c r="K10" s="285"/>
      <c r="M10" s="472" t="str">
        <f>เวลาเรียน!F11</f>
        <v/>
      </c>
      <c r="N10" s="291"/>
      <c r="O10" s="473"/>
      <c r="Q10" s="176"/>
      <c r="R10" s="176"/>
      <c r="S10" s="176"/>
      <c r="T10" s="176"/>
      <c r="U10" s="176"/>
      <c r="V10" s="176"/>
      <c r="W10" s="176"/>
      <c r="X10" s="176"/>
      <c r="Y10" s="176"/>
    </row>
    <row r="11" spans="2:25" s="282" customFormat="1" ht="15.75" customHeight="1" x14ac:dyDescent="0.45">
      <c r="B11" s="283">
        <v>6</v>
      </c>
      <c r="C11" s="460"/>
      <c r="D11" s="460"/>
      <c r="E11" s="289"/>
      <c r="F11" s="284"/>
      <c r="G11" s="286"/>
      <c r="H11" s="286"/>
      <c r="I11" s="286"/>
      <c r="J11" s="286"/>
      <c r="K11" s="286"/>
      <c r="M11" s="472" t="str">
        <f>เวลาเรียน!F12</f>
        <v/>
      </c>
      <c r="N11" s="291"/>
      <c r="O11" s="473"/>
      <c r="Q11" s="176"/>
      <c r="R11" s="176"/>
      <c r="S11" s="176"/>
      <c r="T11" s="176"/>
      <c r="U11" s="176"/>
      <c r="V11" s="176"/>
      <c r="W11" s="176"/>
      <c r="X11" s="176"/>
      <c r="Y11" s="176"/>
    </row>
    <row r="12" spans="2:25" s="282" customFormat="1" ht="15.75" customHeight="1" x14ac:dyDescent="0.45">
      <c r="B12" s="283">
        <v>7</v>
      </c>
      <c r="C12" s="460"/>
      <c r="D12" s="460"/>
      <c r="E12" s="289"/>
      <c r="F12" s="284"/>
      <c r="G12" s="285"/>
      <c r="H12" s="285"/>
      <c r="I12" s="285"/>
      <c r="J12" s="285"/>
      <c r="K12" s="285"/>
      <c r="M12" s="472" t="str">
        <f>เวลาเรียน!F13</f>
        <v/>
      </c>
      <c r="N12" s="291"/>
      <c r="O12" s="473"/>
      <c r="Q12" s="176"/>
      <c r="R12" s="176"/>
      <c r="S12" s="176"/>
      <c r="T12" s="176"/>
      <c r="U12" s="176"/>
      <c r="V12" s="176"/>
      <c r="W12" s="176"/>
      <c r="X12" s="176"/>
      <c r="Y12" s="176"/>
    </row>
    <row r="13" spans="2:25" s="282" customFormat="1" ht="15.75" customHeight="1" x14ac:dyDescent="0.45">
      <c r="B13" s="283">
        <v>8</v>
      </c>
      <c r="C13" s="460"/>
      <c r="D13" s="460"/>
      <c r="E13" s="289"/>
      <c r="F13" s="284"/>
      <c r="G13" s="285"/>
      <c r="H13" s="285"/>
      <c r="I13" s="285"/>
      <c r="J13" s="285"/>
      <c r="K13" s="285"/>
      <c r="M13" s="472" t="str">
        <f>เวลาเรียน!F14</f>
        <v/>
      </c>
      <c r="N13" s="291"/>
      <c r="O13" s="473"/>
      <c r="Q13" s="176"/>
      <c r="R13" s="176"/>
      <c r="S13" s="176"/>
      <c r="T13" s="176"/>
      <c r="U13" s="176"/>
      <c r="V13" s="176"/>
      <c r="W13" s="176"/>
      <c r="X13" s="176"/>
      <c r="Y13" s="176"/>
    </row>
    <row r="14" spans="2:25" s="282" customFormat="1" ht="15.75" customHeight="1" x14ac:dyDescent="0.45">
      <c r="B14" s="283">
        <v>9</v>
      </c>
      <c r="C14" s="460"/>
      <c r="D14" s="460"/>
      <c r="E14" s="289"/>
      <c r="F14" s="284"/>
      <c r="G14" s="285"/>
      <c r="H14" s="285"/>
      <c r="I14" s="285"/>
      <c r="J14" s="285"/>
      <c r="K14" s="285"/>
      <c r="M14" s="472" t="str">
        <f>เวลาเรียน!F15</f>
        <v/>
      </c>
      <c r="N14" s="291"/>
      <c r="O14" s="473"/>
      <c r="Q14" s="176"/>
      <c r="R14" s="176"/>
      <c r="S14" s="176"/>
      <c r="T14" s="176"/>
      <c r="U14" s="176"/>
      <c r="V14" s="176"/>
      <c r="W14" s="176"/>
      <c r="X14" s="176"/>
      <c r="Y14" s="176"/>
    </row>
    <row r="15" spans="2:25" s="282" customFormat="1" ht="15.75" customHeight="1" x14ac:dyDescent="0.45">
      <c r="B15" s="283">
        <v>10</v>
      </c>
      <c r="C15" s="460"/>
      <c r="D15" s="460"/>
      <c r="E15" s="289"/>
      <c r="F15" s="284"/>
      <c r="G15" s="285"/>
      <c r="H15" s="285"/>
      <c r="I15" s="285"/>
      <c r="J15" s="285"/>
      <c r="K15" s="285"/>
      <c r="M15" s="472" t="str">
        <f>เวลาเรียน!F16</f>
        <v/>
      </c>
      <c r="N15" s="291"/>
      <c r="O15" s="473"/>
      <c r="Q15" s="176"/>
      <c r="R15" s="176"/>
      <c r="S15" s="176"/>
      <c r="T15" s="176"/>
      <c r="U15" s="176"/>
      <c r="V15" s="176"/>
      <c r="W15" s="176"/>
      <c r="X15" s="176"/>
      <c r="Y15" s="176"/>
    </row>
    <row r="16" spans="2:25" s="282" customFormat="1" ht="15.75" customHeight="1" x14ac:dyDescent="0.45">
      <c r="B16" s="283">
        <v>11</v>
      </c>
      <c r="C16" s="460"/>
      <c r="D16" s="460"/>
      <c r="E16" s="289"/>
      <c r="F16" s="284"/>
      <c r="G16" s="285"/>
      <c r="H16" s="285"/>
      <c r="I16" s="285"/>
      <c r="J16" s="285"/>
      <c r="K16" s="285"/>
      <c r="M16" s="472" t="str">
        <f>เวลาเรียน!F17</f>
        <v/>
      </c>
      <c r="N16" s="291"/>
      <c r="O16" s="473"/>
      <c r="Q16" s="176"/>
      <c r="R16" s="176"/>
      <c r="S16" s="176"/>
      <c r="T16" s="176"/>
      <c r="U16" s="176"/>
      <c r="V16" s="176"/>
      <c r="W16" s="176"/>
      <c r="X16" s="176"/>
      <c r="Y16" s="176"/>
    </row>
    <row r="17" spans="2:25" s="282" customFormat="1" ht="15.75" customHeight="1" x14ac:dyDescent="0.45">
      <c r="B17" s="283">
        <v>12</v>
      </c>
      <c r="C17" s="460"/>
      <c r="D17" s="460"/>
      <c r="E17" s="289"/>
      <c r="F17" s="284"/>
      <c r="G17" s="287"/>
      <c r="H17" s="287"/>
      <c r="I17" s="287"/>
      <c r="J17" s="287"/>
      <c r="K17" s="287"/>
      <c r="M17" s="472" t="str">
        <f>เวลาเรียน!F18</f>
        <v/>
      </c>
      <c r="N17" s="291"/>
      <c r="O17" s="473"/>
      <c r="Q17" s="176"/>
      <c r="R17" s="176"/>
      <c r="S17" s="176"/>
      <c r="T17" s="176"/>
      <c r="U17" s="176"/>
      <c r="V17" s="176"/>
      <c r="W17" s="176"/>
      <c r="X17" s="176"/>
      <c r="Y17" s="176"/>
    </row>
    <row r="18" spans="2:25" s="282" customFormat="1" ht="15.75" customHeight="1" x14ac:dyDescent="0.45">
      <c r="B18" s="283">
        <v>13</v>
      </c>
      <c r="C18" s="460"/>
      <c r="D18" s="460"/>
      <c r="E18" s="289"/>
      <c r="F18" s="284"/>
      <c r="G18" s="287"/>
      <c r="H18" s="287"/>
      <c r="I18" s="287"/>
      <c r="J18" s="287"/>
      <c r="K18" s="287"/>
      <c r="M18" s="472" t="str">
        <f>เวลาเรียน!F19</f>
        <v/>
      </c>
      <c r="N18" s="291"/>
      <c r="O18" s="473"/>
      <c r="Q18" s="176"/>
      <c r="R18" s="176"/>
      <c r="S18" s="176"/>
      <c r="T18" s="176"/>
      <c r="U18" s="176"/>
      <c r="V18" s="176"/>
      <c r="W18" s="176"/>
      <c r="X18" s="176"/>
      <c r="Y18" s="176"/>
    </row>
    <row r="19" spans="2:25" s="282" customFormat="1" ht="15.75" customHeight="1" x14ac:dyDescent="0.45">
      <c r="B19" s="283">
        <v>14</v>
      </c>
      <c r="C19" s="460"/>
      <c r="D19" s="460"/>
      <c r="E19" s="289"/>
      <c r="F19" s="284"/>
      <c r="G19" s="287"/>
      <c r="H19" s="287"/>
      <c r="I19" s="287"/>
      <c r="J19" s="287"/>
      <c r="K19" s="287"/>
      <c r="M19" s="472" t="str">
        <f>เวลาเรียน!F20</f>
        <v/>
      </c>
      <c r="N19" s="291"/>
      <c r="O19" s="473"/>
      <c r="Q19" s="176"/>
      <c r="R19" s="176"/>
      <c r="S19" s="176"/>
      <c r="T19" s="176"/>
      <c r="U19" s="176"/>
      <c r="V19" s="176"/>
      <c r="W19" s="176"/>
      <c r="X19" s="176"/>
      <c r="Y19" s="176"/>
    </row>
    <row r="20" spans="2:25" s="282" customFormat="1" ht="15.75" customHeight="1" x14ac:dyDescent="0.45">
      <c r="B20" s="283">
        <v>15</v>
      </c>
      <c r="C20" s="460"/>
      <c r="D20" s="460"/>
      <c r="E20" s="289"/>
      <c r="F20" s="284"/>
      <c r="G20" s="286"/>
      <c r="H20" s="286"/>
      <c r="I20" s="286"/>
      <c r="J20" s="286"/>
      <c r="K20" s="286"/>
      <c r="M20" s="472" t="str">
        <f>เวลาเรียน!F21</f>
        <v/>
      </c>
      <c r="N20" s="291"/>
      <c r="O20" s="473"/>
      <c r="Q20" s="176"/>
      <c r="R20" s="176"/>
      <c r="S20" s="176"/>
      <c r="T20" s="176"/>
      <c r="U20" s="176"/>
      <c r="V20" s="176"/>
      <c r="W20" s="176"/>
      <c r="X20" s="176"/>
      <c r="Y20" s="176"/>
    </row>
    <row r="21" spans="2:25" s="282" customFormat="1" ht="15.75" customHeight="1" x14ac:dyDescent="0.45">
      <c r="B21" s="283">
        <v>16</v>
      </c>
      <c r="C21" s="460"/>
      <c r="D21" s="460"/>
      <c r="E21" s="289"/>
      <c r="F21" s="284"/>
      <c r="G21" s="286"/>
      <c r="H21" s="286"/>
      <c r="I21" s="286"/>
      <c r="J21" s="286"/>
      <c r="K21" s="286"/>
      <c r="M21" s="472" t="str">
        <f>เวลาเรียน!F22</f>
        <v/>
      </c>
      <c r="N21" s="291"/>
      <c r="O21" s="473"/>
      <c r="Q21" s="176"/>
      <c r="R21" s="176"/>
      <c r="S21" s="176"/>
      <c r="T21" s="176"/>
      <c r="U21" s="176"/>
      <c r="V21" s="176"/>
      <c r="W21" s="176"/>
      <c r="X21" s="176"/>
      <c r="Y21" s="176"/>
    </row>
    <row r="22" spans="2:25" s="282" customFormat="1" ht="15.75" customHeight="1" x14ac:dyDescent="0.45">
      <c r="B22" s="283">
        <v>17</v>
      </c>
      <c r="C22" s="460"/>
      <c r="D22" s="460"/>
      <c r="E22" s="289"/>
      <c r="F22" s="284"/>
      <c r="G22" s="286"/>
      <c r="H22" s="286"/>
      <c r="I22" s="286"/>
      <c r="J22" s="286"/>
      <c r="K22" s="286"/>
      <c r="M22" s="472" t="str">
        <f>เวลาเรียน!F23</f>
        <v/>
      </c>
      <c r="N22" s="291"/>
      <c r="O22" s="473"/>
      <c r="Q22" s="176"/>
      <c r="R22" s="176"/>
      <c r="S22" s="176"/>
      <c r="T22" s="176"/>
      <c r="U22" s="176"/>
      <c r="V22" s="176"/>
      <c r="W22" s="176"/>
      <c r="X22" s="176"/>
      <c r="Y22" s="176"/>
    </row>
    <row r="23" spans="2:25" s="282" customFormat="1" ht="15.75" customHeight="1" x14ac:dyDescent="0.45">
      <c r="B23" s="283">
        <v>18</v>
      </c>
      <c r="C23" s="460"/>
      <c r="D23" s="460"/>
      <c r="E23" s="289"/>
      <c r="F23" s="284"/>
      <c r="G23" s="286"/>
      <c r="H23" s="286"/>
      <c r="I23" s="286"/>
      <c r="J23" s="286"/>
      <c r="K23" s="286"/>
      <c r="M23" s="472" t="str">
        <f>เวลาเรียน!F24</f>
        <v/>
      </c>
      <c r="N23" s="291"/>
      <c r="O23" s="473"/>
      <c r="Q23" s="176"/>
      <c r="R23" s="176"/>
      <c r="S23" s="176"/>
      <c r="T23" s="176"/>
      <c r="U23" s="176"/>
      <c r="V23" s="176"/>
      <c r="W23" s="176"/>
      <c r="X23" s="176"/>
      <c r="Y23" s="176"/>
    </row>
    <row r="24" spans="2:25" s="282" customFormat="1" ht="15.75" customHeight="1" x14ac:dyDescent="0.45">
      <c r="B24" s="283">
        <v>19</v>
      </c>
      <c r="C24" s="460"/>
      <c r="D24" s="460"/>
      <c r="E24" s="289"/>
      <c r="F24" s="284"/>
      <c r="G24" s="286"/>
      <c r="H24" s="286"/>
      <c r="I24" s="286"/>
      <c r="J24" s="286"/>
      <c r="K24" s="286"/>
      <c r="M24" s="472" t="str">
        <f>เวลาเรียน!F25</f>
        <v/>
      </c>
      <c r="N24" s="291"/>
      <c r="O24" s="473"/>
      <c r="Q24" s="176"/>
      <c r="R24" s="176"/>
      <c r="S24" s="176"/>
      <c r="T24" s="176"/>
      <c r="U24" s="176"/>
      <c r="V24" s="176"/>
      <c r="W24" s="176"/>
      <c r="X24" s="176"/>
      <c r="Y24" s="176"/>
    </row>
    <row r="25" spans="2:25" s="282" customFormat="1" ht="15.75" customHeight="1" x14ac:dyDescent="0.45">
      <c r="B25" s="283">
        <v>20</v>
      </c>
      <c r="C25" s="460"/>
      <c r="D25" s="460"/>
      <c r="E25" s="289"/>
      <c r="F25" s="284"/>
      <c r="G25" s="286"/>
      <c r="H25" s="286"/>
      <c r="I25" s="286"/>
      <c r="J25" s="286"/>
      <c r="K25" s="286"/>
      <c r="M25" s="472" t="str">
        <f>เวลาเรียน!F26</f>
        <v/>
      </c>
      <c r="N25" s="291"/>
      <c r="O25" s="473"/>
      <c r="Q25" s="176"/>
      <c r="R25" s="176"/>
      <c r="S25" s="176"/>
      <c r="T25" s="176"/>
      <c r="U25" s="176"/>
      <c r="V25" s="176"/>
      <c r="W25" s="176"/>
      <c r="X25" s="176"/>
      <c r="Y25" s="176"/>
    </row>
    <row r="26" spans="2:25" s="282" customFormat="1" ht="15.75" customHeight="1" x14ac:dyDescent="0.45">
      <c r="B26" s="283">
        <v>21</v>
      </c>
      <c r="C26" s="460"/>
      <c r="D26" s="460"/>
      <c r="E26" s="289"/>
      <c r="F26" s="284"/>
      <c r="G26" s="286"/>
      <c r="H26" s="286"/>
      <c r="I26" s="286"/>
      <c r="J26" s="286"/>
      <c r="K26" s="286"/>
      <c r="M26" s="472" t="str">
        <f>เวลาเรียน!F27</f>
        <v/>
      </c>
      <c r="N26" s="291"/>
      <c r="O26" s="473"/>
      <c r="Q26" s="176"/>
      <c r="R26" s="176"/>
      <c r="S26" s="176"/>
      <c r="T26" s="176"/>
      <c r="U26" s="176"/>
      <c r="V26" s="176"/>
      <c r="W26" s="176"/>
      <c r="X26" s="176"/>
      <c r="Y26" s="176"/>
    </row>
    <row r="27" spans="2:25" s="282" customFormat="1" ht="15.75" customHeight="1" x14ac:dyDescent="0.45">
      <c r="B27" s="283">
        <v>22</v>
      </c>
      <c r="C27" s="460"/>
      <c r="D27" s="460"/>
      <c r="E27" s="289"/>
      <c r="F27" s="284"/>
      <c r="G27" s="286"/>
      <c r="H27" s="286"/>
      <c r="I27" s="286"/>
      <c r="J27" s="286"/>
      <c r="K27" s="286"/>
      <c r="M27" s="472" t="str">
        <f>เวลาเรียน!F28</f>
        <v/>
      </c>
      <c r="N27" s="291"/>
      <c r="O27" s="473"/>
      <c r="Q27" s="176"/>
      <c r="R27" s="176"/>
      <c r="S27" s="176"/>
      <c r="T27" s="176"/>
      <c r="U27" s="176"/>
      <c r="V27" s="176"/>
      <c r="W27" s="176"/>
      <c r="X27" s="176"/>
      <c r="Y27" s="176"/>
    </row>
    <row r="28" spans="2:25" s="282" customFormat="1" ht="15.75" customHeight="1" x14ac:dyDescent="0.45">
      <c r="B28" s="283">
        <v>23</v>
      </c>
      <c r="C28" s="460"/>
      <c r="D28" s="460"/>
      <c r="E28" s="289"/>
      <c r="F28" s="284"/>
      <c r="G28" s="286"/>
      <c r="H28" s="286"/>
      <c r="I28" s="286"/>
      <c r="J28" s="286"/>
      <c r="K28" s="286"/>
      <c r="M28" s="472" t="str">
        <f>เวลาเรียน!F29</f>
        <v/>
      </c>
      <c r="N28" s="291"/>
      <c r="O28" s="473"/>
      <c r="Q28" s="176"/>
      <c r="R28" s="176"/>
      <c r="S28" s="176"/>
      <c r="T28" s="176"/>
      <c r="U28" s="176"/>
      <c r="V28" s="176"/>
      <c r="W28" s="176"/>
      <c r="X28" s="176"/>
      <c r="Y28" s="176"/>
    </row>
    <row r="29" spans="2:25" s="282" customFormat="1" ht="15.75" customHeight="1" x14ac:dyDescent="0.45">
      <c r="B29" s="283">
        <v>24</v>
      </c>
      <c r="C29" s="460"/>
      <c r="D29" s="460"/>
      <c r="E29" s="289"/>
      <c r="F29" s="284"/>
      <c r="G29" s="286"/>
      <c r="H29" s="286"/>
      <c r="I29" s="286"/>
      <c r="J29" s="286"/>
      <c r="K29" s="286"/>
      <c r="M29" s="472" t="str">
        <f>เวลาเรียน!F30</f>
        <v/>
      </c>
      <c r="N29" s="291"/>
      <c r="O29" s="473"/>
      <c r="Q29" s="176"/>
      <c r="R29" s="176"/>
      <c r="S29" s="176"/>
      <c r="T29" s="176"/>
      <c r="U29" s="176"/>
      <c r="V29" s="176"/>
      <c r="W29" s="176"/>
      <c r="X29" s="176"/>
      <c r="Y29" s="176"/>
    </row>
    <row r="30" spans="2:25" s="282" customFormat="1" ht="15.75" customHeight="1" x14ac:dyDescent="0.45">
      <c r="B30" s="283">
        <v>25</v>
      </c>
      <c r="C30" s="460"/>
      <c r="D30" s="460"/>
      <c r="E30" s="289"/>
      <c r="F30" s="284"/>
      <c r="G30" s="286"/>
      <c r="H30" s="286"/>
      <c r="I30" s="286"/>
      <c r="J30" s="286"/>
      <c r="K30" s="286"/>
      <c r="M30" s="472" t="str">
        <f>เวลาเรียน!F31</f>
        <v/>
      </c>
      <c r="N30" s="291"/>
      <c r="O30" s="473"/>
      <c r="Q30" s="176"/>
      <c r="R30" s="176"/>
      <c r="S30" s="176"/>
      <c r="T30" s="176"/>
      <c r="U30" s="176"/>
      <c r="V30" s="176"/>
      <c r="W30" s="176"/>
      <c r="X30" s="176"/>
      <c r="Y30" s="176"/>
    </row>
    <row r="31" spans="2:25" s="282" customFormat="1" ht="15.75" customHeight="1" x14ac:dyDescent="0.45">
      <c r="B31" s="283">
        <v>26</v>
      </c>
      <c r="C31" s="460"/>
      <c r="D31" s="460"/>
      <c r="E31" s="289"/>
      <c r="F31" s="284"/>
      <c r="G31" s="286"/>
      <c r="H31" s="286"/>
      <c r="I31" s="286"/>
      <c r="J31" s="286"/>
      <c r="K31" s="286"/>
      <c r="M31" s="472" t="str">
        <f>เวลาเรียน!F32</f>
        <v/>
      </c>
      <c r="N31" s="291"/>
      <c r="O31" s="473"/>
      <c r="Q31" s="176"/>
      <c r="R31" s="176"/>
      <c r="S31" s="176"/>
      <c r="T31" s="176"/>
      <c r="U31" s="176"/>
      <c r="V31" s="176"/>
      <c r="W31" s="176"/>
      <c r="X31" s="176"/>
      <c r="Y31" s="176"/>
    </row>
    <row r="32" spans="2:25" s="282" customFormat="1" ht="15.75" customHeight="1" x14ac:dyDescent="0.45">
      <c r="B32" s="283">
        <v>27</v>
      </c>
      <c r="C32" s="460"/>
      <c r="D32" s="460"/>
      <c r="E32" s="289"/>
      <c r="F32" s="284"/>
      <c r="G32" s="286"/>
      <c r="H32" s="286"/>
      <c r="I32" s="286"/>
      <c r="J32" s="286"/>
      <c r="K32" s="286"/>
      <c r="M32" s="472" t="str">
        <f>เวลาเรียน!F33</f>
        <v/>
      </c>
      <c r="N32" s="291"/>
      <c r="O32" s="473"/>
      <c r="Q32" s="176"/>
      <c r="R32" s="176"/>
      <c r="S32" s="176"/>
      <c r="T32" s="176"/>
      <c r="U32" s="176"/>
      <c r="V32" s="176"/>
      <c r="W32" s="176"/>
      <c r="X32" s="176"/>
      <c r="Y32" s="176"/>
    </row>
    <row r="33" spans="2:25" s="282" customFormat="1" ht="15.75" customHeight="1" x14ac:dyDescent="0.45">
      <c r="B33" s="283">
        <v>28</v>
      </c>
      <c r="C33" s="460"/>
      <c r="D33" s="460"/>
      <c r="E33" s="289"/>
      <c r="F33" s="284"/>
      <c r="G33" s="286"/>
      <c r="H33" s="286"/>
      <c r="I33" s="286"/>
      <c r="J33" s="286"/>
      <c r="K33" s="286"/>
      <c r="M33" s="472" t="str">
        <f>เวลาเรียน!F34</f>
        <v/>
      </c>
      <c r="N33" s="291"/>
      <c r="O33" s="473"/>
      <c r="Q33" s="176"/>
      <c r="R33" s="176"/>
      <c r="S33" s="176"/>
      <c r="T33" s="176"/>
      <c r="U33" s="176"/>
      <c r="V33" s="176"/>
      <c r="W33" s="176"/>
      <c r="X33" s="176"/>
      <c r="Y33" s="176"/>
    </row>
    <row r="34" spans="2:25" s="282" customFormat="1" ht="15.75" customHeight="1" x14ac:dyDescent="0.45">
      <c r="B34" s="283">
        <v>29</v>
      </c>
      <c r="C34" s="460"/>
      <c r="D34" s="460"/>
      <c r="E34" s="289"/>
      <c r="F34" s="284"/>
      <c r="G34" s="286"/>
      <c r="H34" s="286"/>
      <c r="I34" s="286"/>
      <c r="J34" s="286"/>
      <c r="K34" s="286"/>
      <c r="M34" s="472" t="str">
        <f>เวลาเรียน!F35</f>
        <v/>
      </c>
      <c r="N34" s="291"/>
      <c r="O34" s="473"/>
      <c r="Q34" s="176"/>
      <c r="R34" s="176"/>
      <c r="S34" s="176"/>
      <c r="T34" s="176"/>
      <c r="U34" s="176"/>
      <c r="V34" s="176"/>
      <c r="W34" s="176"/>
      <c r="X34" s="176"/>
      <c r="Y34" s="176"/>
    </row>
    <row r="35" spans="2:25" s="282" customFormat="1" ht="15.75" customHeight="1" x14ac:dyDescent="0.45">
      <c r="B35" s="283">
        <v>30</v>
      </c>
      <c r="C35" s="460"/>
      <c r="D35" s="460"/>
      <c r="E35" s="289"/>
      <c r="F35" s="284"/>
      <c r="G35" s="286"/>
      <c r="H35" s="286"/>
      <c r="I35" s="286"/>
      <c r="J35" s="286"/>
      <c r="K35" s="286"/>
      <c r="M35" s="472" t="str">
        <f>เวลาเรียน!F36</f>
        <v/>
      </c>
      <c r="N35" s="291"/>
      <c r="O35" s="473"/>
      <c r="Q35" s="176"/>
      <c r="R35" s="176"/>
      <c r="S35" s="176"/>
      <c r="T35" s="176"/>
      <c r="U35" s="176"/>
      <c r="V35" s="176"/>
      <c r="W35" s="176"/>
      <c r="X35" s="176"/>
      <c r="Y35" s="176"/>
    </row>
    <row r="36" spans="2:25" s="282" customFormat="1" ht="15.75" customHeight="1" x14ac:dyDescent="0.45">
      <c r="B36" s="283">
        <v>31</v>
      </c>
      <c r="C36" s="460"/>
      <c r="D36" s="460"/>
      <c r="E36" s="289"/>
      <c r="F36" s="284"/>
      <c r="G36" s="286"/>
      <c r="H36" s="286"/>
      <c r="I36" s="286"/>
      <c r="J36" s="286"/>
      <c r="K36" s="286"/>
      <c r="M36" s="472" t="str">
        <f>เวลาเรียน!F37</f>
        <v/>
      </c>
      <c r="N36" s="291"/>
      <c r="O36" s="473"/>
      <c r="Q36" s="176"/>
      <c r="R36" s="176"/>
      <c r="S36" s="176"/>
      <c r="T36" s="176"/>
      <c r="U36" s="176"/>
      <c r="V36" s="176"/>
      <c r="W36" s="176"/>
      <c r="X36" s="176"/>
      <c r="Y36" s="176"/>
    </row>
    <row r="37" spans="2:25" s="282" customFormat="1" ht="15.75" customHeight="1" x14ac:dyDescent="0.45">
      <c r="B37" s="283">
        <v>32</v>
      </c>
      <c r="C37" s="460"/>
      <c r="D37" s="460"/>
      <c r="E37" s="289"/>
      <c r="F37" s="284"/>
      <c r="G37" s="286"/>
      <c r="H37" s="286"/>
      <c r="I37" s="286"/>
      <c r="J37" s="286"/>
      <c r="K37" s="286"/>
      <c r="M37" s="472" t="str">
        <f>เวลาเรียน!F38</f>
        <v/>
      </c>
      <c r="N37" s="291"/>
      <c r="O37" s="473"/>
      <c r="Q37" s="176"/>
      <c r="R37" s="176"/>
      <c r="S37" s="176"/>
      <c r="T37" s="176"/>
      <c r="U37" s="176"/>
      <c r="V37" s="176"/>
      <c r="W37" s="176"/>
      <c r="X37" s="176"/>
      <c r="Y37" s="176"/>
    </row>
    <row r="38" spans="2:25" s="177" customFormat="1" ht="15.75" customHeight="1" x14ac:dyDescent="0.45">
      <c r="B38" s="283">
        <v>33</v>
      </c>
      <c r="C38" s="460"/>
      <c r="D38" s="460"/>
      <c r="E38" s="289"/>
      <c r="F38" s="288"/>
      <c r="G38" s="285"/>
      <c r="H38" s="285"/>
      <c r="I38" s="285"/>
      <c r="J38" s="285"/>
      <c r="K38" s="285"/>
      <c r="M38" s="472" t="str">
        <f>เวลาเรียน!F39</f>
        <v/>
      </c>
      <c r="N38" s="291"/>
      <c r="O38" s="474"/>
      <c r="Q38" s="176"/>
      <c r="R38" s="176"/>
      <c r="S38" s="176"/>
      <c r="T38" s="176"/>
      <c r="U38" s="176"/>
      <c r="V38" s="176"/>
      <c r="W38" s="176"/>
      <c r="X38" s="176"/>
      <c r="Y38" s="176"/>
    </row>
    <row r="39" spans="2:25" s="177" customFormat="1" ht="15.75" customHeight="1" x14ac:dyDescent="0.45">
      <c r="B39" s="283">
        <v>34</v>
      </c>
      <c r="C39" s="460"/>
      <c r="D39" s="460"/>
      <c r="E39" s="289"/>
      <c r="F39" s="288"/>
      <c r="G39" s="285"/>
      <c r="H39" s="285"/>
      <c r="I39" s="285"/>
      <c r="J39" s="285"/>
      <c r="K39" s="285"/>
      <c r="M39" s="472" t="str">
        <f>เวลาเรียน!F40</f>
        <v/>
      </c>
      <c r="N39" s="291"/>
      <c r="O39" s="474"/>
      <c r="Q39" s="176"/>
      <c r="R39" s="176"/>
      <c r="S39" s="176"/>
      <c r="T39" s="176"/>
      <c r="U39" s="176"/>
      <c r="V39" s="176"/>
      <c r="W39" s="176"/>
      <c r="X39" s="176"/>
      <c r="Y39" s="176"/>
    </row>
    <row r="40" spans="2:25" s="177" customFormat="1" ht="15.75" customHeight="1" x14ac:dyDescent="0.45">
      <c r="B40" s="283">
        <v>35</v>
      </c>
      <c r="C40" s="460"/>
      <c r="D40" s="460"/>
      <c r="E40" s="289"/>
      <c r="F40" s="288"/>
      <c r="G40" s="285"/>
      <c r="H40" s="285"/>
      <c r="I40" s="285"/>
      <c r="J40" s="285"/>
      <c r="K40" s="285"/>
      <c r="M40" s="472" t="str">
        <f>เวลาเรียน!F41</f>
        <v/>
      </c>
      <c r="N40" s="291"/>
      <c r="O40" s="474"/>
      <c r="Q40" s="176"/>
      <c r="R40" s="176"/>
      <c r="S40" s="176"/>
      <c r="T40" s="176"/>
      <c r="U40" s="176"/>
      <c r="V40" s="176"/>
      <c r="W40" s="176"/>
      <c r="X40" s="176"/>
      <c r="Y40" s="176"/>
    </row>
    <row r="41" spans="2:25" s="177" customFormat="1" ht="15.75" customHeight="1" x14ac:dyDescent="0.45">
      <c r="B41" s="283">
        <v>36</v>
      </c>
      <c r="C41" s="460"/>
      <c r="D41" s="460"/>
      <c r="E41" s="289"/>
      <c r="F41" s="288"/>
      <c r="G41" s="285"/>
      <c r="H41" s="285"/>
      <c r="I41" s="285"/>
      <c r="J41" s="285"/>
      <c r="K41" s="285"/>
      <c r="M41" s="472" t="str">
        <f>เวลาเรียน!F42</f>
        <v/>
      </c>
      <c r="N41" s="291"/>
      <c r="O41" s="474"/>
      <c r="Q41" s="176"/>
      <c r="R41" s="176"/>
      <c r="S41" s="176"/>
      <c r="T41" s="176"/>
      <c r="U41" s="176"/>
      <c r="V41" s="176"/>
      <c r="W41" s="176"/>
      <c r="X41" s="176"/>
      <c r="Y41" s="176"/>
    </row>
    <row r="42" spans="2:25" s="177" customFormat="1" ht="15.75" customHeight="1" x14ac:dyDescent="0.45">
      <c r="B42" s="283">
        <v>37</v>
      </c>
      <c r="C42" s="460"/>
      <c r="D42" s="460"/>
      <c r="E42" s="289"/>
      <c r="F42" s="288"/>
      <c r="G42" s="285"/>
      <c r="H42" s="285"/>
      <c r="I42" s="285"/>
      <c r="J42" s="285"/>
      <c r="K42" s="285"/>
      <c r="M42" s="472" t="str">
        <f>เวลาเรียน!F43</f>
        <v/>
      </c>
      <c r="N42" s="291"/>
      <c r="O42" s="474"/>
      <c r="Q42" s="176"/>
      <c r="R42" s="176"/>
      <c r="S42" s="176"/>
      <c r="T42" s="176"/>
      <c r="U42" s="176"/>
      <c r="V42" s="176"/>
      <c r="W42" s="176"/>
      <c r="X42" s="176"/>
      <c r="Y42" s="176"/>
    </row>
    <row r="43" spans="2:25" s="177" customFormat="1" ht="15.75" customHeight="1" x14ac:dyDescent="0.45">
      <c r="B43" s="283">
        <v>38</v>
      </c>
      <c r="C43" s="460"/>
      <c r="D43" s="460"/>
      <c r="E43" s="289"/>
      <c r="F43" s="288"/>
      <c r="G43" s="285"/>
      <c r="H43" s="285"/>
      <c r="I43" s="285"/>
      <c r="J43" s="285"/>
      <c r="K43" s="285"/>
      <c r="M43" s="472" t="str">
        <f>เวลาเรียน!F44</f>
        <v/>
      </c>
      <c r="N43" s="291"/>
      <c r="O43" s="474"/>
      <c r="Q43" s="176"/>
      <c r="R43" s="176"/>
      <c r="S43" s="176"/>
      <c r="T43" s="176"/>
      <c r="U43" s="176"/>
      <c r="V43" s="176"/>
      <c r="W43" s="176"/>
      <c r="X43" s="176"/>
      <c r="Y43" s="176"/>
    </row>
    <row r="44" spans="2:25" s="177" customFormat="1" ht="15.75" customHeight="1" x14ac:dyDescent="0.45">
      <c r="B44" s="283">
        <v>39</v>
      </c>
      <c r="C44" s="460"/>
      <c r="D44" s="460"/>
      <c r="E44" s="289"/>
      <c r="F44" s="288"/>
      <c r="G44" s="285"/>
      <c r="H44" s="285"/>
      <c r="I44" s="285"/>
      <c r="J44" s="285"/>
      <c r="K44" s="285"/>
      <c r="M44" s="472" t="str">
        <f>เวลาเรียน!F45</f>
        <v/>
      </c>
      <c r="N44" s="291"/>
      <c r="O44" s="474"/>
      <c r="Q44" s="176"/>
      <c r="R44" s="176"/>
      <c r="S44" s="176"/>
      <c r="T44" s="176"/>
      <c r="U44" s="176"/>
      <c r="V44" s="176"/>
      <c r="W44" s="176"/>
      <c r="X44" s="176"/>
      <c r="Y44" s="176"/>
    </row>
    <row r="45" spans="2:25" s="177" customFormat="1" ht="15.75" customHeight="1" x14ac:dyDescent="0.45">
      <c r="B45" s="283">
        <v>40</v>
      </c>
      <c r="C45" s="460"/>
      <c r="D45" s="460"/>
      <c r="E45" s="289"/>
      <c r="F45" s="288"/>
      <c r="G45" s="285"/>
      <c r="H45" s="285"/>
      <c r="I45" s="285"/>
      <c r="J45" s="285"/>
      <c r="K45" s="285"/>
      <c r="M45" s="472" t="str">
        <f>เวลาเรียน!F46</f>
        <v/>
      </c>
      <c r="N45" s="291"/>
      <c r="O45" s="474"/>
      <c r="Q45" s="176"/>
      <c r="R45" s="176"/>
      <c r="S45" s="176"/>
      <c r="T45" s="176"/>
      <c r="U45" s="176"/>
      <c r="V45" s="176"/>
      <c r="W45" s="176"/>
      <c r="X45" s="176"/>
      <c r="Y45" s="176"/>
    </row>
    <row r="46" spans="2:25" s="177" customFormat="1" ht="15.75" customHeight="1" x14ac:dyDescent="0.45">
      <c r="B46" s="283">
        <v>41</v>
      </c>
      <c r="C46" s="460"/>
      <c r="D46" s="460"/>
      <c r="E46" s="289"/>
      <c r="F46" s="288"/>
      <c r="G46" s="285"/>
      <c r="H46" s="285"/>
      <c r="I46" s="285"/>
      <c r="J46" s="285"/>
      <c r="K46" s="285"/>
      <c r="M46" s="472" t="str">
        <f>เวลาเรียน!F47</f>
        <v/>
      </c>
      <c r="N46" s="291"/>
      <c r="O46" s="474"/>
      <c r="Q46" s="176"/>
      <c r="R46" s="176"/>
      <c r="S46" s="176"/>
      <c r="T46" s="176"/>
      <c r="U46" s="176"/>
      <c r="V46" s="176"/>
      <c r="W46" s="176"/>
      <c r="X46" s="176"/>
      <c r="Y46" s="176"/>
    </row>
    <row r="47" spans="2:25" s="177" customFormat="1" ht="15.75" customHeight="1" x14ac:dyDescent="0.45">
      <c r="B47" s="283">
        <v>42</v>
      </c>
      <c r="C47" s="460"/>
      <c r="D47" s="460"/>
      <c r="E47" s="289"/>
      <c r="F47" s="288"/>
      <c r="G47" s="285"/>
      <c r="H47" s="285"/>
      <c r="I47" s="285"/>
      <c r="J47" s="285"/>
      <c r="K47" s="285"/>
      <c r="M47" s="472" t="str">
        <f>เวลาเรียน!F48</f>
        <v/>
      </c>
      <c r="N47" s="291"/>
      <c r="O47" s="474"/>
      <c r="Q47" s="176"/>
      <c r="R47" s="176"/>
      <c r="S47" s="176"/>
      <c r="T47" s="176"/>
      <c r="U47" s="176"/>
      <c r="V47" s="176"/>
      <c r="W47" s="176"/>
      <c r="X47" s="176"/>
      <c r="Y47" s="176"/>
    </row>
    <row r="48" spans="2:25" s="177" customFormat="1" ht="15.75" customHeight="1" x14ac:dyDescent="0.45">
      <c r="B48" s="283">
        <v>43</v>
      </c>
      <c r="C48" s="460"/>
      <c r="D48" s="460"/>
      <c r="E48" s="289"/>
      <c r="F48" s="288"/>
      <c r="G48" s="285"/>
      <c r="H48" s="285"/>
      <c r="I48" s="285"/>
      <c r="J48" s="285"/>
      <c r="K48" s="285"/>
      <c r="M48" s="472" t="str">
        <f>เวลาเรียน!F49</f>
        <v/>
      </c>
      <c r="N48" s="291"/>
      <c r="O48" s="474"/>
      <c r="Q48" s="176"/>
      <c r="R48" s="176"/>
      <c r="S48" s="176"/>
      <c r="T48" s="176"/>
      <c r="U48" s="176"/>
      <c r="V48" s="176"/>
      <c r="W48" s="176"/>
      <c r="X48" s="176"/>
      <c r="Y48" s="176"/>
    </row>
    <row r="49" spans="2:25" s="177" customFormat="1" ht="15.75" customHeight="1" x14ac:dyDescent="0.45">
      <c r="B49" s="283">
        <v>44</v>
      </c>
      <c r="C49" s="460"/>
      <c r="D49" s="460"/>
      <c r="E49" s="289"/>
      <c r="F49" s="288"/>
      <c r="G49" s="285"/>
      <c r="H49" s="285"/>
      <c r="I49" s="285"/>
      <c r="J49" s="285"/>
      <c r="K49" s="285"/>
      <c r="M49" s="472" t="str">
        <f>เวลาเรียน!F50</f>
        <v/>
      </c>
      <c r="N49" s="291"/>
      <c r="O49" s="474"/>
      <c r="Q49" s="176"/>
      <c r="R49" s="176"/>
      <c r="S49" s="176"/>
      <c r="T49" s="176"/>
      <c r="U49" s="176"/>
      <c r="V49" s="176"/>
      <c r="W49" s="176"/>
      <c r="X49" s="176"/>
      <c r="Y49" s="176"/>
    </row>
    <row r="50" spans="2:25" s="177" customFormat="1" ht="15.75" customHeight="1" x14ac:dyDescent="0.45">
      <c r="B50" s="283">
        <v>45</v>
      </c>
      <c r="C50" s="460"/>
      <c r="D50" s="460"/>
      <c r="E50" s="289"/>
      <c r="F50" s="288"/>
      <c r="G50" s="285"/>
      <c r="H50" s="285"/>
      <c r="I50" s="285"/>
      <c r="J50" s="285"/>
      <c r="K50" s="285"/>
      <c r="M50" s="472" t="str">
        <f>เวลาเรียน!F51</f>
        <v/>
      </c>
      <c r="N50" s="291"/>
      <c r="O50" s="474"/>
      <c r="Q50" s="176"/>
      <c r="R50" s="176"/>
      <c r="S50" s="176"/>
      <c r="T50" s="176"/>
      <c r="U50" s="176"/>
      <c r="V50" s="176"/>
      <c r="W50" s="176"/>
      <c r="X50" s="176"/>
      <c r="Y50" s="176"/>
    </row>
    <row r="51" spans="2:25" s="177" customFormat="1" ht="15.75" customHeight="1" x14ac:dyDescent="0.45">
      <c r="B51" s="283">
        <v>46</v>
      </c>
      <c r="C51" s="460"/>
      <c r="D51" s="460"/>
      <c r="E51" s="289"/>
      <c r="F51" s="288"/>
      <c r="G51" s="285"/>
      <c r="H51" s="285"/>
      <c r="I51" s="285"/>
      <c r="J51" s="285"/>
      <c r="K51" s="285"/>
      <c r="M51" s="472" t="str">
        <f>เวลาเรียน!F52</f>
        <v/>
      </c>
      <c r="N51" s="291"/>
      <c r="O51" s="474"/>
      <c r="Q51" s="176"/>
      <c r="R51" s="176"/>
      <c r="S51" s="176"/>
      <c r="T51" s="176"/>
      <c r="U51" s="176"/>
      <c r="V51" s="176"/>
      <c r="W51" s="176"/>
      <c r="X51" s="176"/>
      <c r="Y51" s="176"/>
    </row>
    <row r="52" spans="2:25" s="177" customFormat="1" ht="15.75" customHeight="1" x14ac:dyDescent="0.45">
      <c r="B52" s="283">
        <v>47</v>
      </c>
      <c r="C52" s="460"/>
      <c r="D52" s="460"/>
      <c r="E52" s="289"/>
      <c r="F52" s="288"/>
      <c r="G52" s="285"/>
      <c r="H52" s="285"/>
      <c r="I52" s="285"/>
      <c r="J52" s="285"/>
      <c r="K52" s="285"/>
      <c r="M52" s="472" t="str">
        <f>เวลาเรียน!F53</f>
        <v/>
      </c>
      <c r="N52" s="291"/>
      <c r="O52" s="474"/>
      <c r="Q52" s="176"/>
      <c r="R52" s="176"/>
      <c r="S52" s="176"/>
      <c r="T52" s="176"/>
      <c r="U52" s="176"/>
      <c r="V52" s="176"/>
      <c r="W52" s="176"/>
      <c r="X52" s="176"/>
      <c r="Y52" s="176"/>
    </row>
    <row r="53" spans="2:25" s="177" customFormat="1" ht="15.75" customHeight="1" x14ac:dyDescent="0.45">
      <c r="B53" s="283">
        <v>48</v>
      </c>
      <c r="C53" s="460"/>
      <c r="D53" s="460"/>
      <c r="E53" s="289"/>
      <c r="F53" s="288"/>
      <c r="G53" s="285"/>
      <c r="H53" s="285"/>
      <c r="I53" s="285"/>
      <c r="J53" s="285"/>
      <c r="K53" s="285"/>
      <c r="M53" s="472" t="str">
        <f>เวลาเรียน!F54</f>
        <v/>
      </c>
      <c r="N53" s="291"/>
      <c r="O53" s="474"/>
      <c r="Q53" s="176"/>
      <c r="R53" s="176"/>
      <c r="S53" s="176"/>
      <c r="T53" s="176"/>
      <c r="U53" s="176"/>
      <c r="V53" s="176"/>
      <c r="W53" s="176"/>
      <c r="X53" s="176"/>
      <c r="Y53" s="176"/>
    </row>
    <row r="54" spans="2:25" s="177" customFormat="1" ht="15.75" customHeight="1" x14ac:dyDescent="0.45">
      <c r="B54" s="283">
        <v>49</v>
      </c>
      <c r="C54" s="460"/>
      <c r="D54" s="460"/>
      <c r="E54" s="289"/>
      <c r="F54" s="288"/>
      <c r="G54" s="285"/>
      <c r="H54" s="285"/>
      <c r="I54" s="285"/>
      <c r="J54" s="285"/>
      <c r="K54" s="285"/>
      <c r="M54" s="472" t="str">
        <f>เวลาเรียน!F55</f>
        <v/>
      </c>
      <c r="N54" s="291"/>
      <c r="O54" s="474"/>
      <c r="Q54" s="176"/>
      <c r="R54" s="176"/>
      <c r="S54" s="176"/>
      <c r="T54" s="176"/>
      <c r="U54" s="176"/>
      <c r="V54" s="176"/>
      <c r="W54" s="176"/>
      <c r="X54" s="176"/>
      <c r="Y54" s="176"/>
    </row>
    <row r="55" spans="2:25" s="177" customFormat="1" ht="15.75" customHeight="1" x14ac:dyDescent="0.45">
      <c r="B55" s="283">
        <v>50</v>
      </c>
      <c r="C55" s="460"/>
      <c r="D55" s="460"/>
      <c r="E55" s="289"/>
      <c r="F55" s="288"/>
      <c r="G55" s="285"/>
      <c r="H55" s="285"/>
      <c r="I55" s="285"/>
      <c r="J55" s="285"/>
      <c r="K55" s="285"/>
      <c r="M55" s="472" t="str">
        <f>เวลาเรียน!F56</f>
        <v/>
      </c>
      <c r="N55" s="291"/>
      <c r="O55" s="474"/>
      <c r="Q55" s="176"/>
      <c r="R55" s="176"/>
      <c r="S55" s="176"/>
      <c r="T55" s="176"/>
      <c r="U55" s="176"/>
      <c r="V55" s="176"/>
      <c r="W55" s="176"/>
      <c r="X55" s="176"/>
      <c r="Y55" s="176"/>
    </row>
    <row r="56" spans="2:25" ht="19.5" customHeight="1" x14ac:dyDescent="0.45"/>
    <row r="57" spans="2:25" ht="21.75" customHeight="1" x14ac:dyDescent="0.45">
      <c r="K57" s="527" t="s">
        <v>576</v>
      </c>
      <c r="L57" s="528"/>
      <c r="M57" s="528"/>
      <c r="N57" s="292" t="str">
        <f>IF(COUNTA(นักเรียน!$E$6:$E$55),COUNTA(นักเรียน!$E$6:$E$55),"-")</f>
        <v>-</v>
      </c>
      <c r="O57" s="293" t="s">
        <v>579</v>
      </c>
    </row>
    <row r="58" spans="2:25" ht="21.75" customHeight="1" x14ac:dyDescent="0.45">
      <c r="K58" s="527" t="s">
        <v>577</v>
      </c>
      <c r="L58" s="528"/>
      <c r="M58" s="528"/>
      <c r="N58" s="292" t="str">
        <f>IF(COUNTIF($N$6:$N$55,"ออก"),COUNTIF($N$6:$N$55,"ออก"),"0")</f>
        <v>0</v>
      </c>
      <c r="O58" s="293" t="s">
        <v>579</v>
      </c>
    </row>
    <row r="59" spans="2:25" ht="21.75" customHeight="1" x14ac:dyDescent="0.45">
      <c r="K59" s="527" t="s">
        <v>578</v>
      </c>
      <c r="L59" s="528"/>
      <c r="M59" s="528"/>
      <c r="N59" s="292" t="str">
        <f>IF($N$57="-","-",$N$57-$N$58)</f>
        <v>-</v>
      </c>
      <c r="O59" s="293" t="s">
        <v>579</v>
      </c>
    </row>
  </sheetData>
  <sheetProtection algorithmName="SHA-512" hashValue="tooxHU7zidDIb7C/rra17eqNGSAmZp3dj3tTdF7kfZMs4QSaXNAdW5I7mN2wiqKlEimGJ1kv3JBahgnl5KmBKA==" saltValue="EFtP0yb60QpuZLYWP2vkjQ==" spinCount="100000" sheet="1" objects="1" scenarios="1" selectLockedCells="1"/>
  <mergeCells count="18">
    <mergeCell ref="K1:O1"/>
    <mergeCell ref="F3:F5"/>
    <mergeCell ref="G3:G5"/>
    <mergeCell ref="H3:H5"/>
    <mergeCell ref="I3:I5"/>
    <mergeCell ref="J3:J5"/>
    <mergeCell ref="M2:N2"/>
    <mergeCell ref="M3:N3"/>
    <mergeCell ref="M4:N4"/>
    <mergeCell ref="K57:M57"/>
    <mergeCell ref="K58:M58"/>
    <mergeCell ref="K59:M59"/>
    <mergeCell ref="K3:K5"/>
    <mergeCell ref="B2:K2"/>
    <mergeCell ref="B3:B5"/>
    <mergeCell ref="C3:C5"/>
    <mergeCell ref="E3:E5"/>
    <mergeCell ref="D3:D5"/>
  </mergeCells>
  <dataValidations count="1">
    <dataValidation type="list" allowBlank="1" showInputMessage="1" showErrorMessage="1" prompt="เลิอกสถานะภาพ หากนักเรียนกำลังเรียนอยู่ปกติ ให้เว้นเป็นช่องว่างไว้ แต่ถ้านักเรียนออกจากสถานศึกษาทุกกรณี ให้เลือกสถานะ &quot;ออก&quot;" sqref="N6:N55">
      <formula1>status</formula1>
    </dataValidation>
  </dataValidations>
  <pageMargins left="0.51181102362204722" right="0.11811023622047245" top="0.35433070866141736" bottom="0.15748031496062992" header="0.31496062992125984" footer="0.31496062992125984"/>
  <pageSetup paperSize="9" scale="95" orientation="portrait" blackAndWhite="1" verticalDpi="0" r:id="rId1"/>
  <drawing r:id="rId2"/>
  <picture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R33"/>
  <sheetViews>
    <sheetView showGridLines="0" showRowColHeaders="0" zoomScale="120" zoomScaleNormal="120" workbookViewId="0">
      <selection activeCell="W2" sqref="W2"/>
    </sheetView>
  </sheetViews>
  <sheetFormatPr defaultRowHeight="20.25" x14ac:dyDescent="0.4"/>
  <cols>
    <col min="1" max="1" width="6" style="10" customWidth="1"/>
    <col min="2" max="16" width="5.7109375" style="10" customWidth="1"/>
    <col min="17" max="18" width="6.85546875" style="10" customWidth="1"/>
    <col min="19" max="19" width="2.42578125" style="10" customWidth="1"/>
    <col min="20" max="16384" width="9.140625" style="10"/>
  </cols>
  <sheetData>
    <row r="1" spans="1:18" ht="45" customHeight="1" x14ac:dyDescent="0.4"/>
    <row r="2" spans="1:18" ht="108.75" customHeight="1" x14ac:dyDescent="0.4">
      <c r="B2" s="334"/>
      <c r="C2" s="334"/>
      <c r="D2" s="334"/>
      <c r="E2" s="334"/>
      <c r="F2" s="334"/>
      <c r="G2" s="334"/>
      <c r="H2" s="553" t="s">
        <v>272</v>
      </c>
      <c r="I2" s="553"/>
      <c r="J2" s="553"/>
      <c r="K2" s="553"/>
      <c r="L2" s="553"/>
      <c r="M2" s="334"/>
      <c r="N2" s="334"/>
      <c r="O2" s="334"/>
      <c r="P2" s="334"/>
      <c r="Q2" s="334"/>
      <c r="R2" s="335" t="str">
        <f>IF(Home!D2="","",Home!D2)</f>
        <v>ปพ.๕</v>
      </c>
    </row>
    <row r="3" spans="1:18" ht="35.25" customHeight="1" x14ac:dyDescent="0.6">
      <c r="B3" s="548" t="str">
        <f>Home!E2&amp;" ระดับ"&amp;Home!H3</f>
        <v>แบบบันทึกผลการเรียนประจำรายวิชา ระดับ</v>
      </c>
      <c r="C3" s="548"/>
      <c r="D3" s="548"/>
      <c r="E3" s="548"/>
      <c r="F3" s="548"/>
      <c r="G3" s="548"/>
      <c r="H3" s="548"/>
      <c r="I3" s="548"/>
      <c r="J3" s="548"/>
      <c r="K3" s="548"/>
      <c r="L3" s="548"/>
      <c r="M3" s="548"/>
      <c r="N3" s="548"/>
      <c r="O3" s="548"/>
      <c r="P3" s="548"/>
      <c r="Q3" s="548"/>
      <c r="R3" s="548"/>
    </row>
    <row r="4" spans="1:18" s="5" customFormat="1" ht="34.5" customHeight="1" x14ac:dyDescent="0.45">
      <c r="A4" s="333"/>
      <c r="B4" s="559" t="str">
        <f>IF(Home!E3="","","โรงเรียน"&amp;aboutme!F39&amp;"  "&amp;"อำเภอ"&amp;Home!E6&amp;"   จังหวัด"&amp;Home!E7)</f>
        <v>โรงเรียนบัวแก้วเกษร  อำเภอลาดหลุมแก้ว   จังหวัดปทุมธานี</v>
      </c>
      <c r="C4" s="559"/>
      <c r="D4" s="559"/>
      <c r="E4" s="559"/>
      <c r="F4" s="559"/>
      <c r="G4" s="559"/>
      <c r="H4" s="559"/>
      <c r="I4" s="559"/>
      <c r="J4" s="559"/>
      <c r="K4" s="559"/>
      <c r="L4" s="559"/>
      <c r="M4" s="559"/>
      <c r="N4" s="559"/>
      <c r="O4" s="559"/>
      <c r="P4" s="559"/>
      <c r="Q4" s="559"/>
      <c r="R4" s="559"/>
    </row>
    <row r="5" spans="1:18" s="5" customFormat="1" ht="21.75" customHeight="1" x14ac:dyDescent="0.45">
      <c r="A5" s="333"/>
      <c r="B5" s="560" t="str">
        <f>"ภาคเรียนที่  "&amp;Home!H4&amp;"   ปีการศึกษา  "&amp;Home!H5</f>
        <v>ภาคเรียนที่  1   ปีการศึกษา  2558</v>
      </c>
      <c r="C5" s="560"/>
      <c r="D5" s="560"/>
      <c r="E5" s="560"/>
      <c r="F5" s="560"/>
      <c r="G5" s="560"/>
      <c r="H5" s="560"/>
      <c r="I5" s="560"/>
      <c r="J5" s="560"/>
      <c r="K5" s="560"/>
      <c r="L5" s="560"/>
      <c r="M5" s="560"/>
      <c r="N5" s="560"/>
      <c r="O5" s="560"/>
      <c r="P5" s="560"/>
      <c r="Q5" s="560"/>
      <c r="R5" s="560"/>
    </row>
    <row r="6" spans="1:18" s="11" customFormat="1" ht="22.5" x14ac:dyDescent="0.45">
      <c r="B6" s="336" t="str">
        <f>"ชั้น"&amp;Home!E9</f>
        <v>ชั้น</v>
      </c>
      <c r="C6" s="336"/>
      <c r="D6" s="336"/>
      <c r="E6" s="336"/>
      <c r="F6" s="336"/>
      <c r="G6" s="337"/>
      <c r="H6" s="336"/>
      <c r="I6" s="337" t="str">
        <f>"กลุ่มสาระการเรียนรู้ "&amp;Home!E10</f>
        <v xml:space="preserve">กลุ่มสาระการเรียนรู้ </v>
      </c>
      <c r="J6" s="337"/>
      <c r="K6" s="337"/>
      <c r="L6" s="337"/>
      <c r="M6" s="337"/>
      <c r="N6" s="337"/>
      <c r="O6" s="337"/>
      <c r="P6" s="337"/>
      <c r="Q6" s="336"/>
      <c r="R6" s="336"/>
    </row>
    <row r="7" spans="1:18" s="11" customFormat="1" ht="22.5" x14ac:dyDescent="0.45">
      <c r="B7" s="337" t="str">
        <f>"รายวิชา  "&amp;Home!E11</f>
        <v xml:space="preserve">รายวิชา  </v>
      </c>
      <c r="C7" s="337"/>
      <c r="D7" s="337"/>
      <c r="E7" s="336"/>
      <c r="F7" s="336"/>
      <c r="G7" s="337"/>
      <c r="H7" s="337"/>
      <c r="I7" s="336" t="str">
        <f>IF(Home!E12="","","รหัสวิชา  "&amp;Home!E12)</f>
        <v/>
      </c>
      <c r="J7" s="336"/>
      <c r="K7" s="337"/>
      <c r="L7" s="336"/>
      <c r="M7" s="336" t="str">
        <f>"เวลาเรียน "&amp;Home!H11&amp;"  "&amp;Home!H12</f>
        <v>เวลาเรียน   ชั่วโมง/สัปดาห์</v>
      </c>
      <c r="N7" s="337"/>
      <c r="O7" s="337"/>
      <c r="P7" s="337"/>
      <c r="Q7" s="336"/>
      <c r="R7" s="337"/>
    </row>
    <row r="8" spans="1:18" s="11" customFormat="1" ht="11.25" customHeight="1" x14ac:dyDescent="0.45">
      <c r="B8" s="337"/>
      <c r="C8" s="337"/>
      <c r="D8" s="337"/>
      <c r="E8" s="338"/>
      <c r="F8" s="338"/>
      <c r="G8" s="561"/>
      <c r="H8" s="561"/>
      <c r="I8" s="561"/>
      <c r="J8" s="337"/>
      <c r="K8" s="336"/>
      <c r="L8" s="337"/>
      <c r="M8" s="337"/>
      <c r="N8" s="339"/>
      <c r="O8" s="337"/>
      <c r="P8" s="337"/>
      <c r="Q8" s="337"/>
      <c r="R8" s="337"/>
    </row>
    <row r="9" spans="1:18" s="11" customFormat="1" ht="22.5" x14ac:dyDescent="0.45">
      <c r="B9" s="337"/>
      <c r="C9" s="337"/>
      <c r="D9" s="337"/>
      <c r="E9" s="336"/>
      <c r="F9" s="337"/>
      <c r="G9" s="337" t="s">
        <v>112</v>
      </c>
      <c r="H9" s="336"/>
      <c r="I9" s="337"/>
      <c r="J9" s="337" t="str">
        <f>Home!E15&amp;"      "</f>
        <v xml:space="preserve">      </v>
      </c>
      <c r="K9" s="336"/>
      <c r="L9" s="336"/>
      <c r="M9" s="336"/>
      <c r="N9" s="336"/>
      <c r="O9" s="336"/>
      <c r="P9" s="337"/>
      <c r="Q9" s="337"/>
      <c r="R9" s="337"/>
    </row>
    <row r="10" spans="1:18" s="11" customFormat="1" ht="22.5" x14ac:dyDescent="0.45">
      <c r="B10" s="337"/>
      <c r="C10" s="337"/>
      <c r="D10" s="337"/>
      <c r="E10" s="336"/>
      <c r="F10" s="337"/>
      <c r="G10" s="337" t="s">
        <v>113</v>
      </c>
      <c r="H10" s="336"/>
      <c r="I10" s="337"/>
      <c r="J10" s="337" t="str">
        <f>Home!E14&amp;"      "</f>
        <v xml:space="preserve">      </v>
      </c>
      <c r="K10" s="336"/>
      <c r="L10" s="336"/>
      <c r="M10" s="336"/>
      <c r="N10" s="336"/>
      <c r="O10" s="336"/>
      <c r="P10" s="337"/>
      <c r="Q10" s="337"/>
      <c r="R10" s="337"/>
    </row>
    <row r="11" spans="1:18" ht="21" x14ac:dyDescent="0.45">
      <c r="A11" s="12"/>
      <c r="B11" s="340" t="s">
        <v>55</v>
      </c>
      <c r="C11" s="341"/>
      <c r="D11" s="334"/>
      <c r="E11" s="334"/>
      <c r="F11" s="334"/>
      <c r="G11" s="334"/>
      <c r="H11" s="334"/>
      <c r="I11" s="334"/>
      <c r="J11" s="334"/>
      <c r="K11" s="334"/>
      <c r="L11" s="334"/>
      <c r="M11" s="334"/>
      <c r="N11" s="334"/>
      <c r="O11" s="334"/>
      <c r="P11" s="334"/>
      <c r="Q11" s="334"/>
      <c r="R11" s="334"/>
    </row>
    <row r="12" spans="1:18" ht="23.25" customHeight="1" x14ac:dyDescent="0.4">
      <c r="B12" s="555" t="s">
        <v>56</v>
      </c>
      <c r="C12" s="555"/>
      <c r="D12" s="555"/>
      <c r="E12" s="562" t="s">
        <v>57</v>
      </c>
      <c r="F12" s="563"/>
      <c r="G12" s="563"/>
      <c r="H12" s="563"/>
      <c r="I12" s="563"/>
      <c r="J12" s="563"/>
      <c r="K12" s="563"/>
      <c r="L12" s="564"/>
      <c r="M12" s="565" t="s">
        <v>492</v>
      </c>
      <c r="N12" s="566"/>
      <c r="O12" s="566"/>
      <c r="P12" s="567"/>
      <c r="Q12" s="568" t="s">
        <v>58</v>
      </c>
      <c r="R12" s="569"/>
    </row>
    <row r="13" spans="1:18" x14ac:dyDescent="0.4">
      <c r="B13" s="555"/>
      <c r="C13" s="555"/>
      <c r="D13" s="555"/>
      <c r="E13" s="342">
        <v>4</v>
      </c>
      <c r="F13" s="342">
        <v>3.5</v>
      </c>
      <c r="G13" s="342">
        <v>3</v>
      </c>
      <c r="H13" s="342">
        <v>2.5</v>
      </c>
      <c r="I13" s="342">
        <v>2</v>
      </c>
      <c r="J13" s="342">
        <v>1.5</v>
      </c>
      <c r="K13" s="342">
        <v>1</v>
      </c>
      <c r="L13" s="342">
        <v>0</v>
      </c>
      <c r="M13" s="570" t="s">
        <v>436</v>
      </c>
      <c r="N13" s="570"/>
      <c r="O13" s="555" t="s">
        <v>437</v>
      </c>
      <c r="P13" s="555"/>
      <c r="Q13" s="342" t="s">
        <v>59</v>
      </c>
      <c r="R13" s="342" t="s">
        <v>60</v>
      </c>
    </row>
    <row r="14" spans="1:18" ht="31.5" customHeight="1" x14ac:dyDescent="0.4">
      <c r="B14" s="554" t="str">
        <f>นักเรียน!N59</f>
        <v>-</v>
      </c>
      <c r="C14" s="554"/>
      <c r="D14" s="554"/>
      <c r="E14" s="343" t="str">
        <f>IF(COUNTIF(คะแนน1!$AY$6:$AY$55,"4"),COUNTIF(คะแนน1!$AY$6:$AY$55,"4"),"-")</f>
        <v>-</v>
      </c>
      <c r="F14" s="343" t="str">
        <f>IF(COUNTIF(คะแนน1!$AY$6:$AY$55,"3.5"),COUNTIF(คะแนน1!$AY$6:$AY$55,"3.5"),"-")</f>
        <v>-</v>
      </c>
      <c r="G14" s="343" t="str">
        <f>IF(COUNTIF(คะแนน1!$AY$6:$AY$55,"3"),COUNTIF(คะแนน1!$AY$6:$AY$55,"3"),"-")</f>
        <v>-</v>
      </c>
      <c r="H14" s="343" t="str">
        <f>IF(COUNTIF(คะแนน1!$AY$6:$AY$55,"2.5"),COUNTIF(คะแนน1!$AY$6:$AY$55,"2.5"),"-")</f>
        <v>-</v>
      </c>
      <c r="I14" s="343" t="str">
        <f>IF(COUNTIF(คะแนน1!$AY$6:$AY$55,"2"),COUNTIF(คะแนน1!$AY$6:$AY$55,"2"),"-")</f>
        <v>-</v>
      </c>
      <c r="J14" s="343" t="str">
        <f>IF(COUNTIF(คะแนน1!$AY$6:$AY$55,"1.5"),COUNTIF(คะแนน1!$AY$6:$AY$55,"1.5"),"-")</f>
        <v>-</v>
      </c>
      <c r="K14" s="343" t="str">
        <f>IF(COUNTIF(คะแนน1!$AY$6:$AY$55,"1"),COUNTIF(คะแนน1!$AY$6:$AY$55,"1"),"-")</f>
        <v>-</v>
      </c>
      <c r="L14" s="343" t="str">
        <f>IF(COUNTIF(คะแนน1!$AY$6:$AY$55,"0"),COUNTIF(คะแนน1!$AY$6:$AY$55,"0"),"-")</f>
        <v>-</v>
      </c>
      <c r="M14" s="557" t="str">
        <f>IF(COUNTIF(คะแนน1!$AY$6:$AY$55,"ผ่าน"),COUNTIF(คะแนน1!$AY$6:$AY$55,"ผ่าน"),"-")</f>
        <v>-</v>
      </c>
      <c r="N14" s="558"/>
      <c r="O14" s="557" t="str">
        <f>IF(COUNTIF(คะแนน1!$AY$6:$AY$55,"ไม่ผ่าน"),COUNTIF(คะแนน1!$AY$6:$AY$55,"ไม่ผ่าน"),"-")</f>
        <v>-</v>
      </c>
      <c r="P14" s="558"/>
      <c r="Q14" s="344" t="str">
        <f>IF(COUNTIF(คะแนน1!$AZ$6:$AZ$55,"ร"),COUNTIF(คะแนน1!$AZ$6:$AZ$55,"ร"),"-")</f>
        <v>-</v>
      </c>
      <c r="R14" s="344" t="str">
        <f>IF(COUNTIF(คะแนน1!$AZ$6:$AZ$55,"มส"),COUNTIF(คะแนน1!$AZ$6:$AZ$55,"มส"),"-")</f>
        <v>-</v>
      </c>
    </row>
    <row r="15" spans="1:18" ht="21.75" customHeight="1" x14ac:dyDescent="0.4">
      <c r="B15" s="555" t="s">
        <v>61</v>
      </c>
      <c r="C15" s="555"/>
      <c r="D15" s="555"/>
      <c r="E15" s="345" t="str">
        <f>IF($E$14="-","",COUNTIF(คะแนน1!$AY$6:$AY$55,"4")*100/$B$14)</f>
        <v/>
      </c>
      <c r="F15" s="345" t="str">
        <f>IF($F$14="-","",COUNTIF(คะแนน1!$AY$6:$AY$55,"3.5")*100/$B$14)</f>
        <v/>
      </c>
      <c r="G15" s="345" t="str">
        <f>IF($G$14="-","",COUNTIF(คะแนน1!$AY$6:$AY$55,"3")*100/$B$14)</f>
        <v/>
      </c>
      <c r="H15" s="345" t="str">
        <f>IF($H$14="-","",COUNTIF(คะแนน1!$AY$6:$AY$55,"2.5")*100/$B$14)</f>
        <v/>
      </c>
      <c r="I15" s="345" t="str">
        <f>IF($I$14="-","",COUNTIF(คะแนน1!$AY$6:$AY$55,"2")*100/$B$14)</f>
        <v/>
      </c>
      <c r="J15" s="345" t="str">
        <f>IF($J$14="-","",COUNTIF(คะแนน1!$AY$6:$AY$55,"1.5")*100/$B$14)</f>
        <v/>
      </c>
      <c r="K15" s="345" t="str">
        <f>IF($K$14="-","",COUNTIF(คะแนน1!$AY$6:$AY$55,"1")*100/$B$14)</f>
        <v/>
      </c>
      <c r="L15" s="345" t="str">
        <f>IF($L$14="-","",COUNTIF(คะแนน1!$AY$6:$AY$55,"0")*100/$B$14)</f>
        <v/>
      </c>
      <c r="M15" s="544" t="str">
        <f>IF($M$14="-","",COUNTIF(คะแนน1!$AY$6:$AY$55,"ผ่าน")*100/$B$14)</f>
        <v/>
      </c>
      <c r="N15" s="545"/>
      <c r="O15" s="544" t="str">
        <f>IF($O$14="-","",COUNTIF(คะแนน1!$AY$6:$AY$55,"ไม่ผ่าน")*100/$B$14)</f>
        <v/>
      </c>
      <c r="P15" s="545"/>
      <c r="Q15" s="346" t="str">
        <f>IF($Q$14="-","",COUNTIF(คะแนน1!$AZ$6:$AZ$55,"ร")*100/$B$14)</f>
        <v/>
      </c>
      <c r="R15" s="346" t="str">
        <f>IF($R$14="-","",COUNTIF(คะแนน1!$AZ$6:$AZ$55,"มส")*100/$B$14)</f>
        <v/>
      </c>
    </row>
    <row r="16" spans="1:18" x14ac:dyDescent="0.4">
      <c r="A16" s="13"/>
      <c r="B16" s="347"/>
      <c r="C16" s="347"/>
      <c r="D16" s="334"/>
      <c r="E16" s="334"/>
      <c r="F16" s="334"/>
      <c r="G16" s="334"/>
      <c r="H16" s="334"/>
      <c r="I16" s="334"/>
      <c r="J16" s="334"/>
      <c r="K16" s="334"/>
      <c r="L16" s="334"/>
      <c r="M16" s="334"/>
      <c r="N16" s="334"/>
      <c r="O16" s="334"/>
      <c r="P16" s="334"/>
      <c r="Q16" s="334"/>
      <c r="R16" s="334"/>
    </row>
    <row r="17" spans="2:18" x14ac:dyDescent="0.4">
      <c r="B17" s="556" t="s">
        <v>62</v>
      </c>
      <c r="C17" s="556"/>
      <c r="D17" s="556"/>
      <c r="E17" s="556"/>
      <c r="F17" s="556"/>
      <c r="G17" s="556"/>
      <c r="H17" s="556"/>
      <c r="I17" s="556"/>
      <c r="J17" s="334"/>
      <c r="K17" s="556" t="s">
        <v>63</v>
      </c>
      <c r="L17" s="556"/>
      <c r="M17" s="556"/>
      <c r="N17" s="556"/>
      <c r="O17" s="556"/>
      <c r="P17" s="556"/>
      <c r="Q17" s="556"/>
      <c r="R17" s="556"/>
    </row>
    <row r="18" spans="2:18" x14ac:dyDescent="0.4">
      <c r="B18" s="549" t="s">
        <v>64</v>
      </c>
      <c r="C18" s="550"/>
      <c r="D18" s="549" t="s">
        <v>65</v>
      </c>
      <c r="E18" s="550"/>
      <c r="F18" s="549" t="s">
        <v>66</v>
      </c>
      <c r="G18" s="550"/>
      <c r="H18" s="549" t="s">
        <v>67</v>
      </c>
      <c r="I18" s="550"/>
      <c r="J18" s="334"/>
      <c r="K18" s="549" t="s">
        <v>64</v>
      </c>
      <c r="L18" s="550"/>
      <c r="M18" s="549" t="s">
        <v>65</v>
      </c>
      <c r="N18" s="550"/>
      <c r="O18" s="549" t="s">
        <v>66</v>
      </c>
      <c r="P18" s="550"/>
      <c r="Q18" s="549" t="s">
        <v>67</v>
      </c>
      <c r="R18" s="550"/>
    </row>
    <row r="19" spans="2:18" ht="26.25" customHeight="1" x14ac:dyDescent="0.4">
      <c r="B19" s="551" t="str">
        <f>IF(COUNTIF(คุณลักษณะ!$Z$6:$Z$55,"3"),COUNTIF(คุณลักษณะ!$Z$6:$Z$55,"3"),"-")</f>
        <v>-</v>
      </c>
      <c r="C19" s="552"/>
      <c r="D19" s="551" t="str">
        <f>IF(COUNTIF(คุณลักษณะ!$Z$6:$Z$55,"2"),COUNTIF(คุณลักษณะ!$Z$6:$Z$55,"2"),"-")</f>
        <v>-</v>
      </c>
      <c r="E19" s="552"/>
      <c r="F19" s="551" t="str">
        <f>IF(COUNTIF(คุณลักษณะ!$Z$6:$Z$55,"1"),COUNTIF(คุณลักษณะ!$Z$6:$Z$55,"1"),"-")</f>
        <v>-</v>
      </c>
      <c r="G19" s="552"/>
      <c r="H19" s="551" t="str">
        <f>IF(COUNTIF(คุณลักษณะ!$Z$6:$Z$55,"0"),COUNTIF(คุณลักษณะ!$Z$6:$Z$55,"0"),"-")</f>
        <v>-</v>
      </c>
      <c r="I19" s="552"/>
      <c r="J19" s="348"/>
      <c r="K19" s="551" t="str">
        <f>IF(COUNTIF(คิดวิเคราะห์!$M$6:$M$55,"3"),COUNTIF(คิดวิเคราะห์!$M$6:$M$55,"3"),"-")</f>
        <v>-</v>
      </c>
      <c r="L19" s="552"/>
      <c r="M19" s="551" t="str">
        <f>IF(COUNTIF(คิดวิเคราะห์!$M$6:$M$55,"2"),COUNTIF(คิดวิเคราะห์!$M$6:$M$55,"2"),"-")</f>
        <v>-</v>
      </c>
      <c r="N19" s="552"/>
      <c r="O19" s="551" t="str">
        <f>IF(COUNTIF(คิดวิเคราะห์!$M$6:$M$55,"1"),COUNTIF(คิดวิเคราะห์!$M$6:$M$55,"1"),"-")</f>
        <v>-</v>
      </c>
      <c r="P19" s="552"/>
      <c r="Q19" s="551" t="str">
        <f>IF(COUNTIF(คิดวิเคราะห์!$M$6:$M$55,"0"),COUNTIF(คิดวิเคราะห์!$M$6:$M$55,"0"),"-")</f>
        <v>-</v>
      </c>
      <c r="R19" s="552"/>
    </row>
    <row r="20" spans="2:18" x14ac:dyDescent="0.4">
      <c r="B20" s="546" t="str">
        <f>IF($B$19="-","",COUNTIF(คุณลักษณะ!$Z$6:$Z$55,"3")*100/$B$14)</f>
        <v/>
      </c>
      <c r="C20" s="547"/>
      <c r="D20" s="546" t="str">
        <f>IF($D$19="-","",COUNTIF(คุณลักษณะ!$Z$6:$Z$55,"2")*100/$B$14)</f>
        <v/>
      </c>
      <c r="E20" s="547"/>
      <c r="F20" s="546" t="str">
        <f>IF($F$19="-","",COUNTIF(คุณลักษณะ!$Z$6:$Z$55,"1")*100/$B$14)</f>
        <v/>
      </c>
      <c r="G20" s="547"/>
      <c r="H20" s="546" t="str">
        <f>IF($H$19="-","",COUNTIF(คุณลักษณะ!$Z$6:$Z$55,"0")*100/$B$14)</f>
        <v/>
      </c>
      <c r="I20" s="547"/>
      <c r="J20" s="349"/>
      <c r="K20" s="546" t="str">
        <f>IF(K19="-","",COUNTIF(คิดวิเคราะห์!$M$6:$M$55,"3")*100/$B$14)</f>
        <v/>
      </c>
      <c r="L20" s="547"/>
      <c r="M20" s="546" t="str">
        <f>IF(M19="-","",COUNTIF(คิดวิเคราะห์!$M$6:$M$55,"2")*100/$B$14)</f>
        <v/>
      </c>
      <c r="N20" s="547"/>
      <c r="O20" s="546" t="str">
        <f>IF(O19="-","",COUNTIF(คิดวิเคราะห์!$M$6:$M$55,"1")*100/$B$14)</f>
        <v/>
      </c>
      <c r="P20" s="547"/>
      <c r="Q20" s="546" t="str">
        <f>IF(Q19="-","",COUNTIF(คิดวิเคราะห์!$M$6:$M$55,"0")*100/$B$14)</f>
        <v/>
      </c>
      <c r="R20" s="547"/>
    </row>
    <row r="21" spans="2:18" ht="28.5" customHeight="1" x14ac:dyDescent="0.45">
      <c r="B21" s="350" t="s">
        <v>68</v>
      </c>
      <c r="C21" s="334"/>
      <c r="D21" s="334"/>
      <c r="E21" s="334"/>
      <c r="F21" s="334"/>
      <c r="G21" s="334"/>
      <c r="H21" s="334"/>
      <c r="I21" s="334"/>
      <c r="J21" s="334"/>
      <c r="K21" s="334"/>
      <c r="L21" s="334"/>
      <c r="M21" s="334"/>
      <c r="N21" s="334"/>
      <c r="O21" s="334"/>
      <c r="P21" s="334"/>
      <c r="Q21" s="334"/>
      <c r="R21" s="334"/>
    </row>
    <row r="22" spans="2:18" s="5" customFormat="1" ht="22.5" x14ac:dyDescent="0.45">
      <c r="B22" s="351"/>
      <c r="C22" s="351"/>
      <c r="D22" s="351"/>
      <c r="E22" s="351" t="s">
        <v>15</v>
      </c>
      <c r="F22" s="352" t="s">
        <v>116</v>
      </c>
      <c r="G22" s="352"/>
      <c r="H22" s="352"/>
      <c r="I22" s="352"/>
      <c r="J22" s="352"/>
      <c r="K22" s="352"/>
      <c r="L22" s="351" t="s">
        <v>112</v>
      </c>
      <c r="M22" s="352"/>
      <c r="N22" s="351"/>
      <c r="O22" s="351"/>
      <c r="P22" s="351"/>
      <c r="Q22" s="351"/>
      <c r="R22" s="351"/>
    </row>
    <row r="23" spans="2:18" s="5" customFormat="1" ht="22.5" x14ac:dyDescent="0.45">
      <c r="B23" s="351"/>
      <c r="C23" s="351"/>
      <c r="D23" s="351"/>
      <c r="E23" s="351" t="s">
        <v>15</v>
      </c>
      <c r="F23" s="352" t="s">
        <v>115</v>
      </c>
      <c r="G23" s="351"/>
      <c r="H23" s="351"/>
      <c r="I23" s="351"/>
      <c r="J23" s="351"/>
      <c r="K23" s="351"/>
      <c r="L23" s="351" t="s">
        <v>69</v>
      </c>
      <c r="M23" s="351"/>
      <c r="N23" s="351"/>
      <c r="O23" s="351"/>
      <c r="P23" s="351"/>
      <c r="Q23" s="351"/>
      <c r="R23" s="351"/>
    </row>
    <row r="24" spans="2:18" s="5" customFormat="1" ht="22.5" x14ac:dyDescent="0.45">
      <c r="B24" s="351"/>
      <c r="C24" s="351"/>
      <c r="D24" s="351"/>
      <c r="E24" s="351"/>
      <c r="F24" s="571" t="str">
        <f>IF(Home!E16="","","("&amp;Home!E16&amp;")")</f>
        <v/>
      </c>
      <c r="G24" s="571"/>
      <c r="H24" s="571"/>
      <c r="I24" s="571"/>
      <c r="J24" s="571"/>
      <c r="K24" s="571"/>
      <c r="L24" s="351"/>
      <c r="M24" s="351"/>
      <c r="N24" s="351"/>
      <c r="O24" s="351"/>
      <c r="P24" s="351"/>
      <c r="Q24" s="351"/>
      <c r="R24" s="351"/>
    </row>
    <row r="25" spans="2:18" s="5" customFormat="1" ht="22.5" x14ac:dyDescent="0.45">
      <c r="B25" s="351"/>
      <c r="C25" s="351"/>
      <c r="D25" s="351"/>
      <c r="E25" s="351" t="str">
        <f>IF(Home!E17="","","ลงชื่อ")</f>
        <v>ลงชื่อ</v>
      </c>
      <c r="F25" s="352"/>
      <c r="G25" s="351"/>
      <c r="H25" s="351"/>
      <c r="I25" s="351"/>
      <c r="J25" s="351"/>
      <c r="K25" s="351"/>
      <c r="L25" s="351" t="str">
        <f>IF(Home!E17="","","หัวหน้างานวัดผลและประเมินผล")</f>
        <v>หัวหน้างานวัดผลและประเมินผล</v>
      </c>
      <c r="M25" s="351"/>
      <c r="N25" s="351"/>
      <c r="O25" s="351"/>
      <c r="P25" s="351"/>
      <c r="Q25" s="351"/>
      <c r="R25" s="351"/>
    </row>
    <row r="26" spans="2:18" s="5" customFormat="1" ht="22.5" x14ac:dyDescent="0.45">
      <c r="B26" s="351"/>
      <c r="C26" s="351"/>
      <c r="D26" s="351"/>
      <c r="E26" s="351"/>
      <c r="F26" s="571" t="str">
        <f>IF(Home!E17="","","("&amp;Home!E17&amp;")")</f>
        <v>(นางธนารักษ์  มากรุ่ง)</v>
      </c>
      <c r="G26" s="571"/>
      <c r="H26" s="571"/>
      <c r="I26" s="571"/>
      <c r="J26" s="571"/>
      <c r="K26" s="571"/>
      <c r="L26" s="351"/>
      <c r="M26" s="351"/>
      <c r="N26" s="351"/>
      <c r="O26" s="351"/>
      <c r="P26" s="351"/>
      <c r="Q26" s="351"/>
      <c r="R26" s="351"/>
    </row>
    <row r="27" spans="2:18" s="5" customFormat="1" ht="22.5" x14ac:dyDescent="0.45">
      <c r="B27" s="350" t="s">
        <v>121</v>
      </c>
      <c r="C27" s="351"/>
      <c r="D27" s="351"/>
      <c r="E27" s="351"/>
      <c r="F27" s="351"/>
      <c r="G27" s="351"/>
      <c r="H27" s="351"/>
      <c r="I27" s="351"/>
      <c r="J27" s="351"/>
      <c r="K27" s="351"/>
      <c r="L27" s="351"/>
      <c r="M27" s="351"/>
      <c r="N27" s="351"/>
      <c r="O27" s="351"/>
      <c r="P27" s="351"/>
      <c r="Q27" s="351"/>
      <c r="R27" s="351"/>
    </row>
    <row r="28" spans="2:18" s="5" customFormat="1" ht="22.5" x14ac:dyDescent="0.45">
      <c r="B28" s="351"/>
      <c r="C28" s="351"/>
      <c r="D28" s="351"/>
      <c r="E28" s="351"/>
      <c r="F28" s="351" t="str">
        <f>IF(Home!E18="","","ลงชื่อ")</f>
        <v>ลงชื่อ</v>
      </c>
      <c r="G28" s="351"/>
      <c r="H28" s="351"/>
      <c r="I28" s="351"/>
      <c r="J28" s="351"/>
      <c r="K28" s="351"/>
      <c r="L28" s="351" t="str">
        <f>IF(Home!H18="","",Home!H18)</f>
        <v>รองผู้อำนวยการกลุ่มงานวิชาการ</v>
      </c>
      <c r="M28" s="351"/>
      <c r="N28" s="351"/>
      <c r="O28" s="351"/>
      <c r="P28" s="351"/>
      <c r="Q28" s="351"/>
      <c r="R28" s="351"/>
    </row>
    <row r="29" spans="2:18" s="5" customFormat="1" ht="22.5" x14ac:dyDescent="0.45">
      <c r="B29" s="351"/>
      <c r="C29" s="351"/>
      <c r="D29" s="351"/>
      <c r="E29" s="352"/>
      <c r="F29" s="571" t="str">
        <f>IF(Home!E18="","","("&amp;Home!E18&amp;")")</f>
        <v>(นายกนก   ขวัญดี)</v>
      </c>
      <c r="G29" s="571"/>
      <c r="H29" s="571"/>
      <c r="I29" s="571"/>
      <c r="J29" s="571"/>
      <c r="K29" s="571"/>
      <c r="L29" s="571"/>
      <c r="M29" s="351"/>
      <c r="N29" s="351"/>
      <c r="O29" s="351"/>
      <c r="P29" s="351"/>
      <c r="Q29" s="351"/>
      <c r="R29" s="351"/>
    </row>
    <row r="30" spans="2:18" s="5" customFormat="1" ht="31.5" customHeight="1" x14ac:dyDescent="0.45">
      <c r="B30" s="353" t="s">
        <v>75</v>
      </c>
      <c r="C30" s="336" t="s">
        <v>70</v>
      </c>
      <c r="D30" s="353" t="s">
        <v>75</v>
      </c>
      <c r="E30" s="336" t="s">
        <v>71</v>
      </c>
      <c r="F30" s="354"/>
      <c r="G30" s="351" t="s">
        <v>15</v>
      </c>
      <c r="H30" s="352"/>
      <c r="I30" s="351"/>
      <c r="J30" s="352"/>
      <c r="K30" s="352"/>
      <c r="L30" s="351"/>
      <c r="M30" s="351"/>
      <c r="N30" s="351" t="s">
        <v>119</v>
      </c>
      <c r="O30" s="351" t="s">
        <v>118</v>
      </c>
      <c r="P30" s="351"/>
      <c r="Q30" s="351"/>
      <c r="R30" s="351"/>
    </row>
    <row r="31" spans="2:18" s="5" customFormat="1" ht="21.75" customHeight="1" x14ac:dyDescent="0.45">
      <c r="B31" s="351"/>
      <c r="C31" s="351"/>
      <c r="D31" s="351"/>
      <c r="E31" s="351"/>
      <c r="F31" s="351"/>
      <c r="G31" s="351"/>
      <c r="H31" s="571" t="str">
        <f>IF(Home!E19="","","("&amp;Home!E19&amp;")")</f>
        <v>(นางจรุญ  จารุสาร)</v>
      </c>
      <c r="I31" s="571"/>
      <c r="J31" s="571"/>
      <c r="K31" s="571"/>
      <c r="L31" s="571"/>
      <c r="M31" s="571"/>
      <c r="N31" s="336"/>
      <c r="O31" s="351"/>
      <c r="P31" s="351"/>
      <c r="Q31" s="351"/>
      <c r="R31" s="351"/>
    </row>
    <row r="32" spans="2:18" s="5" customFormat="1" ht="21.75" customHeight="1" x14ac:dyDescent="0.45">
      <c r="B32" s="351"/>
      <c r="C32" s="351"/>
      <c r="D32" s="351"/>
      <c r="E32" s="351"/>
      <c r="F32" s="571" t="str">
        <f>IF(Home!E19="","",Home!H19&amp;"โรงเรียน"&amp;Home!E3)</f>
        <v>ผู้อำนวยการโรงเรียนบัวแก้วเกษร</v>
      </c>
      <c r="G32" s="571"/>
      <c r="H32" s="571"/>
      <c r="I32" s="571"/>
      <c r="J32" s="571"/>
      <c r="K32" s="571"/>
      <c r="L32" s="571"/>
      <c r="M32" s="571"/>
      <c r="N32" s="571"/>
      <c r="O32" s="571"/>
      <c r="P32" s="351"/>
      <c r="Q32" s="351"/>
      <c r="R32" s="351"/>
    </row>
    <row r="33" spans="2:18" s="5" customFormat="1" ht="22.5" customHeight="1" x14ac:dyDescent="0.45">
      <c r="B33" s="351"/>
      <c r="C33" s="351"/>
      <c r="D33" s="351"/>
      <c r="E33" s="351"/>
      <c r="F33" s="351"/>
      <c r="G33" s="351" t="s">
        <v>11</v>
      </c>
      <c r="H33" s="355" t="str">
        <f>"    "&amp;Home!H7&amp;"      "</f>
        <v xml:space="preserve">    6      </v>
      </c>
      <c r="I33" s="351" t="s">
        <v>12</v>
      </c>
      <c r="J33" s="352" t="str">
        <f>Home!H8&amp;"                "</f>
        <v xml:space="preserve">ตุลาคม                </v>
      </c>
      <c r="K33" s="351"/>
      <c r="L33" s="352"/>
      <c r="M33" s="356" t="s">
        <v>72</v>
      </c>
      <c r="N33" s="357" t="str">
        <f>Home!H9&amp;"         "</f>
        <v xml:space="preserve">2558         </v>
      </c>
      <c r="O33" s="351"/>
      <c r="P33" s="351" t="s">
        <v>118</v>
      </c>
      <c r="Q33" s="351"/>
      <c r="R33" s="351"/>
    </row>
  </sheetData>
  <sheetProtection algorithmName="SHA-512" hashValue="mZkvkj3OWRGHVOwa614MZcSTs49XeQ16WghWYC+4B16UHPyhvsd41YDmodgIRg3GomZS2ZF+LXtqMPZCFzOoWw==" saltValue="EZ/jaNzzW2C8ke7H4a6mIw==" spinCount="100000" sheet="1" scenarios="1" selectLockedCells="1"/>
  <mergeCells count="48">
    <mergeCell ref="F32:O32"/>
    <mergeCell ref="F24:K24"/>
    <mergeCell ref="F26:K26"/>
    <mergeCell ref="H31:M31"/>
    <mergeCell ref="F29:L29"/>
    <mergeCell ref="M14:N14"/>
    <mergeCell ref="O14:P14"/>
    <mergeCell ref="B4:R4"/>
    <mergeCell ref="B5:R5"/>
    <mergeCell ref="G8:I8"/>
    <mergeCell ref="B12:D13"/>
    <mergeCell ref="E12:L12"/>
    <mergeCell ref="M12:P12"/>
    <mergeCell ref="Q12:R12"/>
    <mergeCell ref="M13:N13"/>
    <mergeCell ref="O13:P13"/>
    <mergeCell ref="H2:L2"/>
    <mergeCell ref="B20:C20"/>
    <mergeCell ref="D20:E20"/>
    <mergeCell ref="F20:G20"/>
    <mergeCell ref="H20:I20"/>
    <mergeCell ref="K20:L20"/>
    <mergeCell ref="B19:C19"/>
    <mergeCell ref="D19:E19"/>
    <mergeCell ref="F19:G19"/>
    <mergeCell ref="H19:I19"/>
    <mergeCell ref="K19:L19"/>
    <mergeCell ref="B14:D14"/>
    <mergeCell ref="B15:D15"/>
    <mergeCell ref="B17:I17"/>
    <mergeCell ref="K17:R17"/>
    <mergeCell ref="B18:C18"/>
    <mergeCell ref="M15:N15"/>
    <mergeCell ref="O15:P15"/>
    <mergeCell ref="O20:P20"/>
    <mergeCell ref="Q20:R20"/>
    <mergeCell ref="B3:R3"/>
    <mergeCell ref="M20:N20"/>
    <mergeCell ref="O18:P18"/>
    <mergeCell ref="Q18:R18"/>
    <mergeCell ref="M19:N19"/>
    <mergeCell ref="O19:P19"/>
    <mergeCell ref="Q19:R19"/>
    <mergeCell ref="D18:E18"/>
    <mergeCell ref="F18:G18"/>
    <mergeCell ref="H18:I18"/>
    <mergeCell ref="K18:L18"/>
    <mergeCell ref="M18:N18"/>
  </mergeCells>
  <pageMargins left="0.70866141732283472" right="0.11811023622047245" top="0.35433070866141736" bottom="0.35433070866141736" header="0.31496062992125984" footer="0.31496062992125984"/>
  <pageSetup paperSize="9" orientation="portrait" verticalDpi="300" r:id="rId1"/>
  <drawing r:id="rId2"/>
  <picture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1:FQ72"/>
  <sheetViews>
    <sheetView showGridLines="0" showRowColHeaders="0" zoomScaleNormal="100" workbookViewId="0">
      <pane xSplit="6" ySplit="6" topLeftCell="G7" activePane="bottomRight" state="frozen"/>
      <selection activeCell="B1" sqref="B1"/>
      <selection pane="topRight" activeCell="B1" sqref="B1"/>
      <selection pane="bottomLeft" activeCell="B1" sqref="B1"/>
      <selection pane="bottomRight" activeCell="G7" sqref="G7"/>
    </sheetView>
  </sheetViews>
  <sheetFormatPr defaultRowHeight="18" customHeight="1" x14ac:dyDescent="0.5"/>
  <cols>
    <col min="1" max="1" width="8.7109375" style="37" customWidth="1"/>
    <col min="2" max="2" width="5" style="38" customWidth="1"/>
    <col min="3" max="3" width="7.7109375" style="38" customWidth="1"/>
    <col min="4" max="4" width="18.140625" style="38" customWidth="1"/>
    <col min="5" max="5" width="25.85546875" style="37" customWidth="1"/>
    <col min="6" max="6" width="6" style="37" customWidth="1"/>
    <col min="7" max="18" width="2.28515625" style="373" customWidth="1"/>
    <col min="19" max="19" width="2" style="373" customWidth="1"/>
    <col min="20" max="25" width="2.28515625" style="373" customWidth="1"/>
    <col min="26" max="26" width="2" style="373" customWidth="1"/>
    <col min="27" max="27" width="2.140625" style="373" customWidth="1"/>
    <col min="28" max="61" width="2.42578125" style="373" customWidth="1"/>
    <col min="62" max="62" width="2.85546875" style="373" customWidth="1"/>
    <col min="63" max="68" width="2.42578125" style="37" customWidth="1"/>
    <col min="69" max="69" width="2.85546875" style="37" customWidth="1"/>
    <col min="70" max="103" width="2.42578125" style="37" customWidth="1"/>
    <col min="104" max="104" width="2.85546875" style="37" customWidth="1"/>
    <col min="105" max="110" width="2.42578125" style="37" customWidth="1"/>
    <col min="111" max="111" width="2.85546875" style="37" customWidth="1"/>
    <col min="112" max="145" width="2.42578125" style="37" customWidth="1"/>
    <col min="146" max="146" width="2.85546875" style="37" customWidth="1"/>
    <col min="147" max="152" width="2.42578125" style="37" customWidth="1"/>
    <col min="153" max="153" width="2.85546875" style="37" customWidth="1"/>
    <col min="154" max="160" width="2.42578125" style="37" customWidth="1"/>
    <col min="161" max="167" width="2.28515625" style="37" customWidth="1"/>
    <col min="168" max="168" width="10.85546875" style="37" customWidth="1"/>
    <col min="169" max="169" width="7.7109375" style="37" customWidth="1"/>
    <col min="170" max="170" width="7.85546875" style="37" customWidth="1"/>
    <col min="171" max="171" width="8.28515625" style="37" customWidth="1"/>
    <col min="172" max="172" width="11.28515625" style="37" customWidth="1"/>
    <col min="173" max="173" width="23.7109375" style="37" customWidth="1"/>
    <col min="174" max="174" width="3.28515625" style="37" customWidth="1"/>
    <col min="175" max="175" width="2.85546875" style="37" customWidth="1"/>
    <col min="176" max="192" width="12.42578125" style="37" customWidth="1"/>
    <col min="193" max="302" width="2.28515625" style="37" customWidth="1"/>
    <col min="303" max="16384" width="9.140625" style="37"/>
  </cols>
  <sheetData>
    <row r="1" spans="2:173" ht="45" customHeight="1" x14ac:dyDescent="0.5">
      <c r="H1" s="374" t="s">
        <v>305</v>
      </c>
    </row>
    <row r="2" spans="2:173" ht="18" customHeight="1" x14ac:dyDescent="0.5">
      <c r="B2" s="572" t="s">
        <v>0</v>
      </c>
      <c r="C2" s="582" t="s">
        <v>1</v>
      </c>
      <c r="D2" s="575" t="s">
        <v>16</v>
      </c>
      <c r="E2" s="575" t="s">
        <v>2</v>
      </c>
      <c r="F2" s="376" t="s">
        <v>18</v>
      </c>
      <c r="G2" s="578">
        <v>1</v>
      </c>
      <c r="H2" s="579"/>
      <c r="I2" s="579"/>
      <c r="J2" s="579"/>
      <c r="K2" s="579"/>
      <c r="L2" s="580"/>
      <c r="M2" s="581"/>
      <c r="N2" s="589">
        <v>2</v>
      </c>
      <c r="O2" s="579"/>
      <c r="P2" s="579"/>
      <c r="Q2" s="579"/>
      <c r="R2" s="579"/>
      <c r="S2" s="580"/>
      <c r="T2" s="580"/>
      <c r="U2" s="578">
        <v>3</v>
      </c>
      <c r="V2" s="579"/>
      <c r="W2" s="579"/>
      <c r="X2" s="579"/>
      <c r="Y2" s="579"/>
      <c r="Z2" s="580"/>
      <c r="AA2" s="581"/>
      <c r="AB2" s="578">
        <v>4</v>
      </c>
      <c r="AC2" s="579"/>
      <c r="AD2" s="579"/>
      <c r="AE2" s="579"/>
      <c r="AF2" s="579"/>
      <c r="AG2" s="580"/>
      <c r="AH2" s="581"/>
      <c r="AI2" s="578">
        <v>5</v>
      </c>
      <c r="AJ2" s="579"/>
      <c r="AK2" s="579"/>
      <c r="AL2" s="579"/>
      <c r="AM2" s="579"/>
      <c r="AN2" s="580"/>
      <c r="AO2" s="581"/>
      <c r="AP2" s="589">
        <v>6</v>
      </c>
      <c r="AQ2" s="579"/>
      <c r="AR2" s="579"/>
      <c r="AS2" s="579"/>
      <c r="AT2" s="579"/>
      <c r="AU2" s="580"/>
      <c r="AV2" s="580"/>
      <c r="AW2" s="578">
        <v>7</v>
      </c>
      <c r="AX2" s="579"/>
      <c r="AY2" s="579"/>
      <c r="AZ2" s="579"/>
      <c r="BA2" s="579"/>
      <c r="BB2" s="580"/>
      <c r="BC2" s="581"/>
      <c r="BD2" s="578">
        <v>8</v>
      </c>
      <c r="BE2" s="579"/>
      <c r="BF2" s="579"/>
      <c r="BG2" s="579"/>
      <c r="BH2" s="579"/>
      <c r="BI2" s="580"/>
      <c r="BJ2" s="581"/>
      <c r="BK2" s="578">
        <v>9</v>
      </c>
      <c r="BL2" s="579"/>
      <c r="BM2" s="579"/>
      <c r="BN2" s="579"/>
      <c r="BO2" s="579"/>
      <c r="BP2" s="580"/>
      <c r="BQ2" s="581"/>
      <c r="BR2" s="578">
        <v>10</v>
      </c>
      <c r="BS2" s="579"/>
      <c r="BT2" s="579"/>
      <c r="BU2" s="579"/>
      <c r="BV2" s="579"/>
      <c r="BW2" s="580"/>
      <c r="BX2" s="581"/>
      <c r="BY2" s="578">
        <v>11</v>
      </c>
      <c r="BZ2" s="579"/>
      <c r="CA2" s="579"/>
      <c r="CB2" s="579"/>
      <c r="CC2" s="579"/>
      <c r="CD2" s="580"/>
      <c r="CE2" s="581"/>
      <c r="CF2" s="578">
        <v>12</v>
      </c>
      <c r="CG2" s="579"/>
      <c r="CH2" s="579"/>
      <c r="CI2" s="579"/>
      <c r="CJ2" s="579"/>
      <c r="CK2" s="580"/>
      <c r="CL2" s="581"/>
      <c r="CM2" s="578">
        <v>13</v>
      </c>
      <c r="CN2" s="579"/>
      <c r="CO2" s="579"/>
      <c r="CP2" s="579"/>
      <c r="CQ2" s="579"/>
      <c r="CR2" s="580"/>
      <c r="CS2" s="581"/>
      <c r="CT2" s="589">
        <v>14</v>
      </c>
      <c r="CU2" s="579"/>
      <c r="CV2" s="579"/>
      <c r="CW2" s="579"/>
      <c r="CX2" s="579"/>
      <c r="CY2" s="580"/>
      <c r="CZ2" s="580"/>
      <c r="DA2" s="578">
        <v>15</v>
      </c>
      <c r="DB2" s="579"/>
      <c r="DC2" s="579"/>
      <c r="DD2" s="579"/>
      <c r="DE2" s="579"/>
      <c r="DF2" s="580"/>
      <c r="DG2" s="581"/>
      <c r="DH2" s="578">
        <v>16</v>
      </c>
      <c r="DI2" s="579"/>
      <c r="DJ2" s="579"/>
      <c r="DK2" s="579"/>
      <c r="DL2" s="579"/>
      <c r="DM2" s="580"/>
      <c r="DN2" s="581"/>
      <c r="DO2" s="578">
        <v>17</v>
      </c>
      <c r="DP2" s="579"/>
      <c r="DQ2" s="579"/>
      <c r="DR2" s="579"/>
      <c r="DS2" s="579"/>
      <c r="DT2" s="580"/>
      <c r="DU2" s="581"/>
      <c r="DV2" s="589">
        <v>18</v>
      </c>
      <c r="DW2" s="579"/>
      <c r="DX2" s="579"/>
      <c r="DY2" s="579"/>
      <c r="DZ2" s="579"/>
      <c r="EA2" s="580"/>
      <c r="EB2" s="580"/>
      <c r="EC2" s="578">
        <v>19</v>
      </c>
      <c r="ED2" s="579"/>
      <c r="EE2" s="579"/>
      <c r="EF2" s="579"/>
      <c r="EG2" s="579"/>
      <c r="EH2" s="580"/>
      <c r="EI2" s="581"/>
      <c r="EJ2" s="578">
        <v>20</v>
      </c>
      <c r="EK2" s="579"/>
      <c r="EL2" s="579"/>
      <c r="EM2" s="579"/>
      <c r="EN2" s="579"/>
      <c r="EO2" s="580"/>
      <c r="EP2" s="581"/>
      <c r="EQ2" s="578">
        <v>21</v>
      </c>
      <c r="ER2" s="579"/>
      <c r="ES2" s="579"/>
      <c r="ET2" s="579"/>
      <c r="EU2" s="579"/>
      <c r="EV2" s="580"/>
      <c r="EW2" s="581"/>
      <c r="EX2" s="578">
        <v>22</v>
      </c>
      <c r="EY2" s="579"/>
      <c r="EZ2" s="579"/>
      <c r="FA2" s="579"/>
      <c r="FB2" s="579"/>
      <c r="FC2" s="580"/>
      <c r="FD2" s="581"/>
      <c r="FE2" s="578">
        <v>23</v>
      </c>
      <c r="FF2" s="579"/>
      <c r="FG2" s="579"/>
      <c r="FH2" s="579"/>
      <c r="FI2" s="579"/>
      <c r="FJ2" s="580"/>
      <c r="FK2" s="581"/>
      <c r="FL2" s="385" t="s">
        <v>47</v>
      </c>
      <c r="FM2" s="592" t="s">
        <v>42</v>
      </c>
      <c r="FN2" s="592"/>
      <c r="FO2" s="592"/>
      <c r="FP2" s="592"/>
      <c r="FQ2" s="590" t="s">
        <v>48</v>
      </c>
    </row>
    <row r="3" spans="2:173" ht="18" customHeight="1" x14ac:dyDescent="0.5">
      <c r="B3" s="573"/>
      <c r="C3" s="583"/>
      <c r="D3" s="576"/>
      <c r="E3" s="576"/>
      <c r="F3" s="376" t="s">
        <v>12</v>
      </c>
      <c r="G3" s="585" t="s">
        <v>30</v>
      </c>
      <c r="H3" s="586"/>
      <c r="I3" s="586"/>
      <c r="J3" s="586"/>
      <c r="K3" s="586"/>
      <c r="L3" s="587"/>
      <c r="M3" s="588"/>
      <c r="N3" s="585" t="s">
        <v>566</v>
      </c>
      <c r="O3" s="586"/>
      <c r="P3" s="586"/>
      <c r="Q3" s="586"/>
      <c r="R3" s="586"/>
      <c r="S3" s="587"/>
      <c r="T3" s="588"/>
      <c r="U3" s="585"/>
      <c r="V3" s="586"/>
      <c r="W3" s="586"/>
      <c r="X3" s="586"/>
      <c r="Y3" s="586"/>
      <c r="Z3" s="587"/>
      <c r="AA3" s="588"/>
      <c r="AB3" s="585"/>
      <c r="AC3" s="586"/>
      <c r="AD3" s="586"/>
      <c r="AE3" s="586"/>
      <c r="AF3" s="586"/>
      <c r="AG3" s="587"/>
      <c r="AH3" s="588"/>
      <c r="AI3" s="585"/>
      <c r="AJ3" s="586"/>
      <c r="AK3" s="586"/>
      <c r="AL3" s="586"/>
      <c r="AM3" s="586"/>
      <c r="AN3" s="587"/>
      <c r="AO3" s="588"/>
      <c r="AP3" s="585"/>
      <c r="AQ3" s="586"/>
      <c r="AR3" s="586"/>
      <c r="AS3" s="586"/>
      <c r="AT3" s="586"/>
      <c r="AU3" s="587"/>
      <c r="AV3" s="588"/>
      <c r="AW3" s="585"/>
      <c r="AX3" s="586"/>
      <c r="AY3" s="586"/>
      <c r="AZ3" s="586"/>
      <c r="BA3" s="586"/>
      <c r="BB3" s="587"/>
      <c r="BC3" s="588"/>
      <c r="BD3" s="585"/>
      <c r="BE3" s="586"/>
      <c r="BF3" s="586"/>
      <c r="BG3" s="586"/>
      <c r="BH3" s="586"/>
      <c r="BI3" s="587"/>
      <c r="BJ3" s="588"/>
      <c r="BK3" s="585"/>
      <c r="BL3" s="586"/>
      <c r="BM3" s="586"/>
      <c r="BN3" s="586"/>
      <c r="BO3" s="586"/>
      <c r="BP3" s="587"/>
      <c r="BQ3" s="588"/>
      <c r="BR3" s="585"/>
      <c r="BS3" s="586"/>
      <c r="BT3" s="586"/>
      <c r="BU3" s="586"/>
      <c r="BV3" s="586"/>
      <c r="BW3" s="587"/>
      <c r="BX3" s="588"/>
      <c r="BY3" s="585"/>
      <c r="BZ3" s="586"/>
      <c r="CA3" s="586"/>
      <c r="CB3" s="586"/>
      <c r="CC3" s="586"/>
      <c r="CD3" s="587"/>
      <c r="CE3" s="588"/>
      <c r="CF3" s="585"/>
      <c r="CG3" s="586"/>
      <c r="CH3" s="586"/>
      <c r="CI3" s="586"/>
      <c r="CJ3" s="586"/>
      <c r="CK3" s="587"/>
      <c r="CL3" s="588"/>
      <c r="CM3" s="585"/>
      <c r="CN3" s="586"/>
      <c r="CO3" s="586"/>
      <c r="CP3" s="586"/>
      <c r="CQ3" s="586"/>
      <c r="CR3" s="587"/>
      <c r="CS3" s="588"/>
      <c r="CT3" s="585"/>
      <c r="CU3" s="586"/>
      <c r="CV3" s="586"/>
      <c r="CW3" s="586"/>
      <c r="CX3" s="586"/>
      <c r="CY3" s="587"/>
      <c r="CZ3" s="588"/>
      <c r="DA3" s="585"/>
      <c r="DB3" s="586"/>
      <c r="DC3" s="586"/>
      <c r="DD3" s="586"/>
      <c r="DE3" s="586"/>
      <c r="DF3" s="587"/>
      <c r="DG3" s="588"/>
      <c r="DH3" s="585"/>
      <c r="DI3" s="586"/>
      <c r="DJ3" s="586"/>
      <c r="DK3" s="586"/>
      <c r="DL3" s="586"/>
      <c r="DM3" s="587"/>
      <c r="DN3" s="588"/>
      <c r="DO3" s="585"/>
      <c r="DP3" s="586"/>
      <c r="DQ3" s="586"/>
      <c r="DR3" s="586"/>
      <c r="DS3" s="586"/>
      <c r="DT3" s="587"/>
      <c r="DU3" s="588"/>
      <c r="DV3" s="585"/>
      <c r="DW3" s="586"/>
      <c r="DX3" s="586"/>
      <c r="DY3" s="586"/>
      <c r="DZ3" s="586"/>
      <c r="EA3" s="587"/>
      <c r="EB3" s="588"/>
      <c r="EC3" s="585"/>
      <c r="ED3" s="586"/>
      <c r="EE3" s="586"/>
      <c r="EF3" s="586"/>
      <c r="EG3" s="586"/>
      <c r="EH3" s="587"/>
      <c r="EI3" s="588"/>
      <c r="EJ3" s="585"/>
      <c r="EK3" s="586"/>
      <c r="EL3" s="586"/>
      <c r="EM3" s="586"/>
      <c r="EN3" s="586"/>
      <c r="EO3" s="587"/>
      <c r="EP3" s="588"/>
      <c r="EQ3" s="585"/>
      <c r="ER3" s="586"/>
      <c r="ES3" s="586"/>
      <c r="ET3" s="586"/>
      <c r="EU3" s="586"/>
      <c r="EV3" s="587"/>
      <c r="EW3" s="588"/>
      <c r="EX3" s="585"/>
      <c r="EY3" s="586"/>
      <c r="EZ3" s="586"/>
      <c r="FA3" s="586"/>
      <c r="FB3" s="586"/>
      <c r="FC3" s="587"/>
      <c r="FD3" s="588"/>
      <c r="FE3" s="585"/>
      <c r="FF3" s="586"/>
      <c r="FG3" s="586"/>
      <c r="FH3" s="586"/>
      <c r="FI3" s="586"/>
      <c r="FJ3" s="587"/>
      <c r="FK3" s="588"/>
      <c r="FL3" s="386" t="str">
        <f>COUNTA(G6:FK6)&amp;" "&amp;"ชม."</f>
        <v>0 ชม.</v>
      </c>
      <c r="FM3" s="592"/>
      <c r="FN3" s="592"/>
      <c r="FO3" s="592"/>
      <c r="FP3" s="592"/>
      <c r="FQ3" s="590"/>
    </row>
    <row r="4" spans="2:173" s="38" customFormat="1" ht="18" customHeight="1" x14ac:dyDescent="0.5">
      <c r="B4" s="573"/>
      <c r="C4" s="583"/>
      <c r="D4" s="576"/>
      <c r="E4" s="576"/>
      <c r="F4" s="376" t="s">
        <v>19</v>
      </c>
      <c r="G4" s="396" t="s">
        <v>21</v>
      </c>
      <c r="H4" s="397" t="s">
        <v>22</v>
      </c>
      <c r="I4" s="397" t="s">
        <v>23</v>
      </c>
      <c r="J4" s="397" t="s">
        <v>24</v>
      </c>
      <c r="K4" s="397" t="s">
        <v>25</v>
      </c>
      <c r="L4" s="398"/>
      <c r="M4" s="399"/>
      <c r="N4" s="400" t="s">
        <v>21</v>
      </c>
      <c r="O4" s="397" t="s">
        <v>22</v>
      </c>
      <c r="P4" s="397" t="s">
        <v>23</v>
      </c>
      <c r="Q4" s="397" t="s">
        <v>24</v>
      </c>
      <c r="R4" s="397" t="s">
        <v>25</v>
      </c>
      <c r="S4" s="398"/>
      <c r="T4" s="398"/>
      <c r="U4" s="396" t="s">
        <v>21</v>
      </c>
      <c r="V4" s="397" t="s">
        <v>22</v>
      </c>
      <c r="W4" s="397" t="s">
        <v>23</v>
      </c>
      <c r="X4" s="397" t="s">
        <v>24</v>
      </c>
      <c r="Y4" s="397" t="s">
        <v>25</v>
      </c>
      <c r="Z4" s="398"/>
      <c r="AA4" s="399"/>
      <c r="AB4" s="396" t="s">
        <v>21</v>
      </c>
      <c r="AC4" s="397" t="s">
        <v>22</v>
      </c>
      <c r="AD4" s="397" t="s">
        <v>23</v>
      </c>
      <c r="AE4" s="397" t="s">
        <v>24</v>
      </c>
      <c r="AF4" s="397" t="s">
        <v>25</v>
      </c>
      <c r="AG4" s="398"/>
      <c r="AH4" s="399"/>
      <c r="AI4" s="396" t="s">
        <v>21</v>
      </c>
      <c r="AJ4" s="397" t="s">
        <v>22</v>
      </c>
      <c r="AK4" s="397" t="s">
        <v>23</v>
      </c>
      <c r="AL4" s="397" t="s">
        <v>24</v>
      </c>
      <c r="AM4" s="397" t="s">
        <v>25</v>
      </c>
      <c r="AN4" s="398"/>
      <c r="AO4" s="399"/>
      <c r="AP4" s="400" t="s">
        <v>21</v>
      </c>
      <c r="AQ4" s="397" t="s">
        <v>22</v>
      </c>
      <c r="AR4" s="397" t="s">
        <v>23</v>
      </c>
      <c r="AS4" s="397" t="s">
        <v>24</v>
      </c>
      <c r="AT4" s="397" t="s">
        <v>25</v>
      </c>
      <c r="AU4" s="398"/>
      <c r="AV4" s="398"/>
      <c r="AW4" s="396" t="s">
        <v>21</v>
      </c>
      <c r="AX4" s="397" t="s">
        <v>22</v>
      </c>
      <c r="AY4" s="397" t="s">
        <v>23</v>
      </c>
      <c r="AZ4" s="397" t="s">
        <v>24</v>
      </c>
      <c r="BA4" s="397" t="s">
        <v>25</v>
      </c>
      <c r="BB4" s="398"/>
      <c r="BC4" s="399"/>
      <c r="BD4" s="396" t="s">
        <v>21</v>
      </c>
      <c r="BE4" s="397" t="s">
        <v>22</v>
      </c>
      <c r="BF4" s="397" t="s">
        <v>23</v>
      </c>
      <c r="BG4" s="397" t="s">
        <v>24</v>
      </c>
      <c r="BH4" s="397" t="s">
        <v>25</v>
      </c>
      <c r="BI4" s="398"/>
      <c r="BJ4" s="399"/>
      <c r="BK4" s="396" t="s">
        <v>21</v>
      </c>
      <c r="BL4" s="397" t="s">
        <v>22</v>
      </c>
      <c r="BM4" s="397" t="s">
        <v>23</v>
      </c>
      <c r="BN4" s="397" t="s">
        <v>24</v>
      </c>
      <c r="BO4" s="397" t="s">
        <v>25</v>
      </c>
      <c r="BP4" s="398"/>
      <c r="BQ4" s="399"/>
      <c r="BR4" s="396" t="s">
        <v>21</v>
      </c>
      <c r="BS4" s="397" t="s">
        <v>22</v>
      </c>
      <c r="BT4" s="397" t="s">
        <v>23</v>
      </c>
      <c r="BU4" s="397" t="s">
        <v>24</v>
      </c>
      <c r="BV4" s="397" t="s">
        <v>25</v>
      </c>
      <c r="BW4" s="398"/>
      <c r="BX4" s="399"/>
      <c r="BY4" s="396" t="s">
        <v>21</v>
      </c>
      <c r="BZ4" s="397" t="s">
        <v>22</v>
      </c>
      <c r="CA4" s="397" t="s">
        <v>23</v>
      </c>
      <c r="CB4" s="397" t="s">
        <v>24</v>
      </c>
      <c r="CC4" s="397" t="s">
        <v>25</v>
      </c>
      <c r="CD4" s="398"/>
      <c r="CE4" s="399"/>
      <c r="CF4" s="396" t="s">
        <v>21</v>
      </c>
      <c r="CG4" s="397" t="s">
        <v>22</v>
      </c>
      <c r="CH4" s="397" t="s">
        <v>23</v>
      </c>
      <c r="CI4" s="397" t="s">
        <v>24</v>
      </c>
      <c r="CJ4" s="397" t="s">
        <v>25</v>
      </c>
      <c r="CK4" s="398"/>
      <c r="CL4" s="399"/>
      <c r="CM4" s="396" t="s">
        <v>21</v>
      </c>
      <c r="CN4" s="397" t="s">
        <v>22</v>
      </c>
      <c r="CO4" s="397" t="s">
        <v>23</v>
      </c>
      <c r="CP4" s="397" t="s">
        <v>24</v>
      </c>
      <c r="CQ4" s="397" t="s">
        <v>25</v>
      </c>
      <c r="CR4" s="398"/>
      <c r="CS4" s="399"/>
      <c r="CT4" s="400" t="s">
        <v>21</v>
      </c>
      <c r="CU4" s="397" t="s">
        <v>22</v>
      </c>
      <c r="CV4" s="397" t="s">
        <v>23</v>
      </c>
      <c r="CW4" s="397" t="s">
        <v>24</v>
      </c>
      <c r="CX4" s="397" t="s">
        <v>25</v>
      </c>
      <c r="CY4" s="398"/>
      <c r="CZ4" s="398"/>
      <c r="DA4" s="396" t="s">
        <v>21</v>
      </c>
      <c r="DB4" s="397" t="s">
        <v>22</v>
      </c>
      <c r="DC4" s="397" t="s">
        <v>23</v>
      </c>
      <c r="DD4" s="397" t="s">
        <v>24</v>
      </c>
      <c r="DE4" s="397" t="s">
        <v>25</v>
      </c>
      <c r="DF4" s="398"/>
      <c r="DG4" s="399"/>
      <c r="DH4" s="396" t="s">
        <v>21</v>
      </c>
      <c r="DI4" s="397" t="s">
        <v>22</v>
      </c>
      <c r="DJ4" s="397" t="s">
        <v>23</v>
      </c>
      <c r="DK4" s="397" t="s">
        <v>24</v>
      </c>
      <c r="DL4" s="397" t="s">
        <v>25</v>
      </c>
      <c r="DM4" s="398"/>
      <c r="DN4" s="399"/>
      <c r="DO4" s="396" t="s">
        <v>21</v>
      </c>
      <c r="DP4" s="397" t="s">
        <v>22</v>
      </c>
      <c r="DQ4" s="397" t="s">
        <v>23</v>
      </c>
      <c r="DR4" s="397" t="s">
        <v>24</v>
      </c>
      <c r="DS4" s="397" t="s">
        <v>25</v>
      </c>
      <c r="DT4" s="398"/>
      <c r="DU4" s="399"/>
      <c r="DV4" s="400" t="s">
        <v>21</v>
      </c>
      <c r="DW4" s="397" t="s">
        <v>22</v>
      </c>
      <c r="DX4" s="397" t="s">
        <v>23</v>
      </c>
      <c r="DY4" s="397" t="s">
        <v>24</v>
      </c>
      <c r="DZ4" s="397" t="s">
        <v>25</v>
      </c>
      <c r="EA4" s="398"/>
      <c r="EB4" s="398"/>
      <c r="EC4" s="396" t="s">
        <v>21</v>
      </c>
      <c r="ED4" s="397" t="s">
        <v>22</v>
      </c>
      <c r="EE4" s="397" t="s">
        <v>23</v>
      </c>
      <c r="EF4" s="397" t="s">
        <v>24</v>
      </c>
      <c r="EG4" s="397" t="s">
        <v>25</v>
      </c>
      <c r="EH4" s="398"/>
      <c r="EI4" s="399"/>
      <c r="EJ4" s="396" t="s">
        <v>21</v>
      </c>
      <c r="EK4" s="397" t="s">
        <v>22</v>
      </c>
      <c r="EL4" s="397" t="s">
        <v>23</v>
      </c>
      <c r="EM4" s="397" t="s">
        <v>24</v>
      </c>
      <c r="EN4" s="397" t="s">
        <v>25</v>
      </c>
      <c r="EO4" s="398"/>
      <c r="EP4" s="399"/>
      <c r="EQ4" s="396" t="s">
        <v>21</v>
      </c>
      <c r="ER4" s="397" t="s">
        <v>22</v>
      </c>
      <c r="ES4" s="397" t="s">
        <v>23</v>
      </c>
      <c r="ET4" s="397" t="s">
        <v>24</v>
      </c>
      <c r="EU4" s="397" t="s">
        <v>25</v>
      </c>
      <c r="EV4" s="398"/>
      <c r="EW4" s="399"/>
      <c r="EX4" s="396" t="s">
        <v>21</v>
      </c>
      <c r="EY4" s="397" t="s">
        <v>22</v>
      </c>
      <c r="EZ4" s="397" t="s">
        <v>23</v>
      </c>
      <c r="FA4" s="397" t="s">
        <v>24</v>
      </c>
      <c r="FB4" s="397" t="s">
        <v>25</v>
      </c>
      <c r="FC4" s="398"/>
      <c r="FD4" s="399"/>
      <c r="FE4" s="396" t="s">
        <v>21</v>
      </c>
      <c r="FF4" s="397" t="s">
        <v>22</v>
      </c>
      <c r="FG4" s="397" t="s">
        <v>23</v>
      </c>
      <c r="FH4" s="397" t="s">
        <v>24</v>
      </c>
      <c r="FI4" s="397" t="s">
        <v>25</v>
      </c>
      <c r="FJ4" s="398"/>
      <c r="FK4" s="399"/>
      <c r="FL4" s="590" t="s">
        <v>43</v>
      </c>
      <c r="FM4" s="590" t="s">
        <v>44</v>
      </c>
      <c r="FN4" s="590" t="s">
        <v>45</v>
      </c>
      <c r="FO4" s="590" t="s">
        <v>46</v>
      </c>
      <c r="FP4" s="590" t="s">
        <v>49</v>
      </c>
      <c r="FQ4" s="590"/>
    </row>
    <row r="5" spans="2:173" ht="18" customHeight="1" x14ac:dyDescent="0.5">
      <c r="B5" s="573"/>
      <c r="C5" s="583"/>
      <c r="D5" s="576"/>
      <c r="E5" s="576"/>
      <c r="F5" s="376" t="s">
        <v>11</v>
      </c>
      <c r="G5" s="401"/>
      <c r="H5" s="402"/>
      <c r="I5" s="402"/>
      <c r="J5" s="402"/>
      <c r="K5" s="402"/>
      <c r="L5" s="403"/>
      <c r="M5" s="404"/>
      <c r="N5" s="405"/>
      <c r="O5" s="402"/>
      <c r="P5" s="402"/>
      <c r="Q5" s="402"/>
      <c r="R5" s="402"/>
      <c r="S5" s="403"/>
      <c r="T5" s="403"/>
      <c r="U5" s="401"/>
      <c r="V5" s="402"/>
      <c r="W5" s="402"/>
      <c r="X5" s="402"/>
      <c r="Y5" s="402"/>
      <c r="Z5" s="403"/>
      <c r="AA5" s="404"/>
      <c r="AB5" s="401"/>
      <c r="AC5" s="402"/>
      <c r="AD5" s="402"/>
      <c r="AE5" s="402"/>
      <c r="AF5" s="402"/>
      <c r="AG5" s="403"/>
      <c r="AH5" s="404"/>
      <c r="AI5" s="401"/>
      <c r="AJ5" s="402"/>
      <c r="AK5" s="402"/>
      <c r="AL5" s="402"/>
      <c r="AM5" s="402"/>
      <c r="AN5" s="403"/>
      <c r="AO5" s="404"/>
      <c r="AP5" s="405"/>
      <c r="AQ5" s="402"/>
      <c r="AR5" s="402"/>
      <c r="AS5" s="402"/>
      <c r="AT5" s="402"/>
      <c r="AU5" s="403"/>
      <c r="AV5" s="403"/>
      <c r="AW5" s="401"/>
      <c r="AX5" s="402"/>
      <c r="AY5" s="402"/>
      <c r="AZ5" s="402"/>
      <c r="BA5" s="402"/>
      <c r="BB5" s="403"/>
      <c r="BC5" s="404"/>
      <c r="BD5" s="401"/>
      <c r="BE5" s="402"/>
      <c r="BF5" s="402"/>
      <c r="BG5" s="402"/>
      <c r="BH5" s="402"/>
      <c r="BI5" s="403"/>
      <c r="BJ5" s="404"/>
      <c r="BK5" s="401"/>
      <c r="BL5" s="402"/>
      <c r="BM5" s="402"/>
      <c r="BN5" s="402"/>
      <c r="BO5" s="402"/>
      <c r="BP5" s="403"/>
      <c r="BQ5" s="404"/>
      <c r="BR5" s="401"/>
      <c r="BS5" s="402"/>
      <c r="BT5" s="402"/>
      <c r="BU5" s="402"/>
      <c r="BV5" s="402"/>
      <c r="BW5" s="403"/>
      <c r="BX5" s="404"/>
      <c r="BY5" s="401"/>
      <c r="BZ5" s="402"/>
      <c r="CA5" s="402"/>
      <c r="CB5" s="402"/>
      <c r="CC5" s="402"/>
      <c r="CD5" s="403"/>
      <c r="CE5" s="404"/>
      <c r="CF5" s="401"/>
      <c r="CG5" s="402"/>
      <c r="CH5" s="402"/>
      <c r="CI5" s="402"/>
      <c r="CJ5" s="402"/>
      <c r="CK5" s="403"/>
      <c r="CL5" s="404"/>
      <c r="CM5" s="401"/>
      <c r="CN5" s="402"/>
      <c r="CO5" s="402"/>
      <c r="CP5" s="402"/>
      <c r="CQ5" s="402"/>
      <c r="CR5" s="403"/>
      <c r="CS5" s="404"/>
      <c r="CT5" s="405"/>
      <c r="CU5" s="402"/>
      <c r="CV5" s="402"/>
      <c r="CW5" s="402"/>
      <c r="CX5" s="402"/>
      <c r="CY5" s="403"/>
      <c r="CZ5" s="403"/>
      <c r="DA5" s="401"/>
      <c r="DB5" s="402"/>
      <c r="DC5" s="402"/>
      <c r="DD5" s="402"/>
      <c r="DE5" s="402"/>
      <c r="DF5" s="403"/>
      <c r="DG5" s="404"/>
      <c r="DH5" s="401"/>
      <c r="DI5" s="402"/>
      <c r="DJ5" s="402"/>
      <c r="DK5" s="402"/>
      <c r="DL5" s="402"/>
      <c r="DM5" s="403"/>
      <c r="DN5" s="404"/>
      <c r="DO5" s="401"/>
      <c r="DP5" s="402"/>
      <c r="DQ5" s="402"/>
      <c r="DR5" s="402"/>
      <c r="DS5" s="402"/>
      <c r="DT5" s="403"/>
      <c r="DU5" s="404"/>
      <c r="DV5" s="405"/>
      <c r="DW5" s="402"/>
      <c r="DX5" s="402"/>
      <c r="DY5" s="402"/>
      <c r="DZ5" s="402"/>
      <c r="EA5" s="403"/>
      <c r="EB5" s="403"/>
      <c r="EC5" s="401"/>
      <c r="ED5" s="402"/>
      <c r="EE5" s="402"/>
      <c r="EF5" s="402"/>
      <c r="EG5" s="402"/>
      <c r="EH5" s="403"/>
      <c r="EI5" s="404"/>
      <c r="EJ5" s="401"/>
      <c r="EK5" s="402"/>
      <c r="EL5" s="402"/>
      <c r="EM5" s="402"/>
      <c r="EN5" s="402"/>
      <c r="EO5" s="403"/>
      <c r="EP5" s="404"/>
      <c r="EQ5" s="401"/>
      <c r="ER5" s="402"/>
      <c r="ES5" s="402"/>
      <c r="ET5" s="402"/>
      <c r="EU5" s="402"/>
      <c r="EV5" s="403"/>
      <c r="EW5" s="404"/>
      <c r="EX5" s="401"/>
      <c r="EY5" s="402"/>
      <c r="EZ5" s="402"/>
      <c r="FA5" s="402"/>
      <c r="FB5" s="402"/>
      <c r="FC5" s="403"/>
      <c r="FD5" s="404"/>
      <c r="FE5" s="401"/>
      <c r="FF5" s="402"/>
      <c r="FG5" s="402"/>
      <c r="FH5" s="402"/>
      <c r="FI5" s="402"/>
      <c r="FJ5" s="403"/>
      <c r="FK5" s="404"/>
      <c r="FL5" s="590"/>
      <c r="FM5" s="590"/>
      <c r="FN5" s="590"/>
      <c r="FO5" s="590"/>
      <c r="FP5" s="590"/>
      <c r="FQ5" s="590"/>
    </row>
    <row r="6" spans="2:173" ht="18" customHeight="1" thickBot="1" x14ac:dyDescent="0.55000000000000004">
      <c r="B6" s="574"/>
      <c r="C6" s="584"/>
      <c r="D6" s="577"/>
      <c r="E6" s="577"/>
      <c r="F6" s="377" t="s">
        <v>20</v>
      </c>
      <c r="G6" s="406"/>
      <c r="H6" s="407"/>
      <c r="I6" s="407"/>
      <c r="J6" s="407"/>
      <c r="K6" s="407"/>
      <c r="L6" s="408"/>
      <c r="M6" s="409"/>
      <c r="N6" s="410"/>
      <c r="O6" s="407"/>
      <c r="P6" s="407"/>
      <c r="Q6" s="407"/>
      <c r="R6" s="407"/>
      <c r="S6" s="408"/>
      <c r="T6" s="408"/>
      <c r="U6" s="406"/>
      <c r="V6" s="407"/>
      <c r="W6" s="407"/>
      <c r="X6" s="407"/>
      <c r="Y6" s="407"/>
      <c r="Z6" s="408"/>
      <c r="AA6" s="409"/>
      <c r="AB6" s="406"/>
      <c r="AC6" s="407"/>
      <c r="AD6" s="407"/>
      <c r="AE6" s="407"/>
      <c r="AF6" s="407"/>
      <c r="AG6" s="408"/>
      <c r="AH6" s="409"/>
      <c r="AI6" s="406"/>
      <c r="AJ6" s="407"/>
      <c r="AK6" s="407"/>
      <c r="AL6" s="407"/>
      <c r="AM6" s="407"/>
      <c r="AN6" s="408"/>
      <c r="AO6" s="409"/>
      <c r="AP6" s="410"/>
      <c r="AQ6" s="407"/>
      <c r="AR6" s="407"/>
      <c r="AS6" s="407"/>
      <c r="AT6" s="407"/>
      <c r="AU6" s="408"/>
      <c r="AV6" s="408"/>
      <c r="AW6" s="406"/>
      <c r="AX6" s="407"/>
      <c r="AY6" s="407"/>
      <c r="AZ6" s="407"/>
      <c r="BA6" s="407"/>
      <c r="BB6" s="408"/>
      <c r="BC6" s="409"/>
      <c r="BD6" s="406"/>
      <c r="BE6" s="407"/>
      <c r="BF6" s="407"/>
      <c r="BG6" s="407"/>
      <c r="BH6" s="407"/>
      <c r="BI6" s="408"/>
      <c r="BJ6" s="409"/>
      <c r="BK6" s="406"/>
      <c r="BL6" s="407"/>
      <c r="BM6" s="407"/>
      <c r="BN6" s="407"/>
      <c r="BO6" s="407"/>
      <c r="BP6" s="408"/>
      <c r="BQ6" s="409"/>
      <c r="BR6" s="406"/>
      <c r="BS6" s="407"/>
      <c r="BT6" s="407"/>
      <c r="BU6" s="407"/>
      <c r="BV6" s="407"/>
      <c r="BW6" s="408"/>
      <c r="BX6" s="409"/>
      <c r="BY6" s="406"/>
      <c r="BZ6" s="407"/>
      <c r="CA6" s="407"/>
      <c r="CB6" s="407"/>
      <c r="CC6" s="407"/>
      <c r="CD6" s="408"/>
      <c r="CE6" s="409"/>
      <c r="CF6" s="406"/>
      <c r="CG6" s="407"/>
      <c r="CH6" s="407"/>
      <c r="CI6" s="407"/>
      <c r="CJ6" s="407"/>
      <c r="CK6" s="408"/>
      <c r="CL6" s="409"/>
      <c r="CM6" s="406"/>
      <c r="CN6" s="407"/>
      <c r="CO6" s="407"/>
      <c r="CP6" s="407"/>
      <c r="CQ6" s="407"/>
      <c r="CR6" s="408"/>
      <c r="CS6" s="409"/>
      <c r="CT6" s="410"/>
      <c r="CU6" s="407"/>
      <c r="CV6" s="407"/>
      <c r="CW6" s="407"/>
      <c r="CX6" s="407"/>
      <c r="CY6" s="408"/>
      <c r="CZ6" s="408"/>
      <c r="DA6" s="406"/>
      <c r="DB6" s="407"/>
      <c r="DC6" s="407"/>
      <c r="DD6" s="407"/>
      <c r="DE6" s="407"/>
      <c r="DF6" s="408"/>
      <c r="DG6" s="409"/>
      <c r="DH6" s="406"/>
      <c r="DI6" s="407"/>
      <c r="DJ6" s="407"/>
      <c r="DK6" s="407"/>
      <c r="DL6" s="407"/>
      <c r="DM6" s="408"/>
      <c r="DN6" s="409"/>
      <c r="DO6" s="406"/>
      <c r="DP6" s="407"/>
      <c r="DQ6" s="407"/>
      <c r="DR6" s="407"/>
      <c r="DS6" s="407"/>
      <c r="DT6" s="408"/>
      <c r="DU6" s="409"/>
      <c r="DV6" s="410"/>
      <c r="DW6" s="407"/>
      <c r="DX6" s="407"/>
      <c r="DY6" s="407"/>
      <c r="DZ6" s="407"/>
      <c r="EA6" s="408"/>
      <c r="EB6" s="408"/>
      <c r="EC6" s="406"/>
      <c r="ED6" s="407"/>
      <c r="EE6" s="407"/>
      <c r="EF6" s="407"/>
      <c r="EG6" s="407"/>
      <c r="EH6" s="408"/>
      <c r="EI6" s="408"/>
      <c r="EJ6" s="406"/>
      <c r="EK6" s="408"/>
      <c r="EL6" s="407"/>
      <c r="EM6" s="407"/>
      <c r="EN6" s="407"/>
      <c r="EO6" s="408"/>
      <c r="EP6" s="409"/>
      <c r="EQ6" s="406"/>
      <c r="ER6" s="407"/>
      <c r="ES6" s="407"/>
      <c r="ET6" s="407"/>
      <c r="EU6" s="407"/>
      <c r="EV6" s="408"/>
      <c r="EW6" s="409"/>
      <c r="EX6" s="406"/>
      <c r="EY6" s="407"/>
      <c r="EZ6" s="407"/>
      <c r="FA6" s="407"/>
      <c r="FB6" s="407"/>
      <c r="FC6" s="408"/>
      <c r="FD6" s="409"/>
      <c r="FE6" s="406"/>
      <c r="FF6" s="407"/>
      <c r="FG6" s="407"/>
      <c r="FH6" s="407"/>
      <c r="FI6" s="407"/>
      <c r="FJ6" s="408"/>
      <c r="FK6" s="409"/>
      <c r="FL6" s="591"/>
      <c r="FM6" s="591"/>
      <c r="FN6" s="591"/>
      <c r="FO6" s="591"/>
      <c r="FP6" s="591"/>
      <c r="FQ6" s="591"/>
    </row>
    <row r="7" spans="2:173" ht="15.75" customHeight="1" x14ac:dyDescent="0.5">
      <c r="B7" s="378">
        <v>1</v>
      </c>
      <c r="C7" s="461" t="str">
        <f>IF(นักเรียน!C6="","",นักเรียน!C6)</f>
        <v/>
      </c>
      <c r="D7" s="462" t="str">
        <f>IF(นักเรียน!D6="","",นักเรียน!D6)</f>
        <v/>
      </c>
      <c r="E7" s="380" t="str">
        <f>IF(นักเรียน!E6="","",นักเรียน!E6)</f>
        <v/>
      </c>
      <c r="F7" s="378" t="str">
        <f>IF(นักเรียน!E6="","",นักเรียน!B6)</f>
        <v/>
      </c>
      <c r="G7" s="411"/>
      <c r="H7" s="412"/>
      <c r="I7" s="412"/>
      <c r="J7" s="412"/>
      <c r="K7" s="412"/>
      <c r="L7" s="413"/>
      <c r="M7" s="413"/>
      <c r="N7" s="411"/>
      <c r="O7" s="412"/>
      <c r="P7" s="412"/>
      <c r="Q7" s="412"/>
      <c r="R7" s="412"/>
      <c r="S7" s="413"/>
      <c r="T7" s="414"/>
      <c r="U7" s="411"/>
      <c r="V7" s="412"/>
      <c r="W7" s="412"/>
      <c r="X7" s="412"/>
      <c r="Y7" s="412"/>
      <c r="Z7" s="413"/>
      <c r="AA7" s="414"/>
      <c r="AB7" s="411"/>
      <c r="AC7" s="412"/>
      <c r="AD7" s="412"/>
      <c r="AE7" s="412"/>
      <c r="AF7" s="412"/>
      <c r="AG7" s="413"/>
      <c r="AH7" s="414"/>
      <c r="AI7" s="411"/>
      <c r="AJ7" s="412"/>
      <c r="AK7" s="412"/>
      <c r="AL7" s="412"/>
      <c r="AM7" s="412"/>
      <c r="AN7" s="413"/>
      <c r="AO7" s="414"/>
      <c r="AP7" s="411"/>
      <c r="AQ7" s="412"/>
      <c r="AR7" s="412"/>
      <c r="AS7" s="412"/>
      <c r="AT7" s="412"/>
      <c r="AU7" s="413"/>
      <c r="AV7" s="414"/>
      <c r="AW7" s="415"/>
      <c r="AX7" s="412"/>
      <c r="AY7" s="412"/>
      <c r="AZ7" s="412"/>
      <c r="BA7" s="412"/>
      <c r="BB7" s="413"/>
      <c r="BC7" s="413"/>
      <c r="BD7" s="411"/>
      <c r="BE7" s="412"/>
      <c r="BF7" s="412"/>
      <c r="BG7" s="412"/>
      <c r="BH7" s="412"/>
      <c r="BI7" s="413"/>
      <c r="BJ7" s="414"/>
      <c r="BK7" s="411"/>
      <c r="BL7" s="412"/>
      <c r="BM7" s="412"/>
      <c r="BN7" s="412"/>
      <c r="BO7" s="412"/>
      <c r="BP7" s="413"/>
      <c r="BQ7" s="414"/>
      <c r="BR7" s="411"/>
      <c r="BS7" s="412"/>
      <c r="BT7" s="412"/>
      <c r="BU7" s="412"/>
      <c r="BV7" s="412"/>
      <c r="BW7" s="413"/>
      <c r="BX7" s="414"/>
      <c r="BY7" s="415"/>
      <c r="BZ7" s="412"/>
      <c r="CA7" s="412"/>
      <c r="CB7" s="412"/>
      <c r="CC7" s="412"/>
      <c r="CD7" s="413"/>
      <c r="CE7" s="413"/>
      <c r="CF7" s="411"/>
      <c r="CG7" s="412"/>
      <c r="CH7" s="412"/>
      <c r="CI7" s="412"/>
      <c r="CJ7" s="412"/>
      <c r="CK7" s="413"/>
      <c r="CL7" s="414"/>
      <c r="CM7" s="411"/>
      <c r="CN7" s="412"/>
      <c r="CO7" s="412"/>
      <c r="CP7" s="412"/>
      <c r="CQ7" s="412"/>
      <c r="CR7" s="413"/>
      <c r="CS7" s="414"/>
      <c r="CT7" s="411"/>
      <c r="CU7" s="412"/>
      <c r="CV7" s="412"/>
      <c r="CW7" s="412"/>
      <c r="CX7" s="412"/>
      <c r="CY7" s="413"/>
      <c r="CZ7" s="414"/>
      <c r="DA7" s="415"/>
      <c r="DB7" s="412"/>
      <c r="DC7" s="412"/>
      <c r="DD7" s="412"/>
      <c r="DE7" s="412"/>
      <c r="DF7" s="413"/>
      <c r="DG7" s="414"/>
      <c r="DH7" s="411"/>
      <c r="DI7" s="412"/>
      <c r="DJ7" s="412"/>
      <c r="DK7" s="412"/>
      <c r="DL7" s="412"/>
      <c r="DM7" s="413"/>
      <c r="DN7" s="414"/>
      <c r="DO7" s="411"/>
      <c r="DP7" s="412"/>
      <c r="DQ7" s="412"/>
      <c r="DR7" s="412"/>
      <c r="DS7" s="412"/>
      <c r="DT7" s="413"/>
      <c r="DU7" s="414"/>
      <c r="DV7" s="411"/>
      <c r="DW7" s="412"/>
      <c r="DX7" s="412"/>
      <c r="DY7" s="412"/>
      <c r="DZ7" s="412"/>
      <c r="EA7" s="413"/>
      <c r="EB7" s="414"/>
      <c r="EC7" s="411"/>
      <c r="ED7" s="412"/>
      <c r="EE7" s="412"/>
      <c r="EF7" s="412"/>
      <c r="EG7" s="412"/>
      <c r="EH7" s="413"/>
      <c r="EI7" s="416"/>
      <c r="EJ7" s="417"/>
      <c r="EK7" s="412"/>
      <c r="EL7" s="412"/>
      <c r="EM7" s="412"/>
      <c r="EN7" s="412"/>
      <c r="EO7" s="413"/>
      <c r="EP7" s="414"/>
      <c r="EQ7" s="411"/>
      <c r="ER7" s="412"/>
      <c r="ES7" s="412"/>
      <c r="ET7" s="412"/>
      <c r="EU7" s="412"/>
      <c r="EV7" s="413"/>
      <c r="EW7" s="414"/>
      <c r="EX7" s="411"/>
      <c r="EY7" s="412"/>
      <c r="EZ7" s="412"/>
      <c r="FA7" s="412"/>
      <c r="FB7" s="412"/>
      <c r="FC7" s="413"/>
      <c r="FD7" s="414"/>
      <c r="FE7" s="411"/>
      <c r="FF7" s="412"/>
      <c r="FG7" s="412"/>
      <c r="FH7" s="412"/>
      <c r="FI7" s="412"/>
      <c r="FJ7" s="413"/>
      <c r="FK7" s="418"/>
      <c r="FL7" s="387" t="str">
        <f t="shared" ref="FL7:FL38" si="0">IF(COUNTIF($G7:$FK7," /"),COUNTIF($G7:$FK7," /"),"")</f>
        <v/>
      </c>
      <c r="FM7" s="379" t="str">
        <f t="shared" ref="FM7:FM38" si="1">IF(COUNTIF($G7:$FK7,"ป"),COUNTIF($G7:$FK7,"ป"),"")</f>
        <v/>
      </c>
      <c r="FN7" s="379" t="str">
        <f t="shared" ref="FN7:FN38" si="2">IF(COUNTIF($G7:$FK7,"ล"),COUNTIF($G7:$FK7,"ล"),"")</f>
        <v/>
      </c>
      <c r="FO7" s="379" t="str">
        <f t="shared" ref="FO7:FO38" si="3">IF(COUNTIF($G7:$FK7,"ข"),COUNTIF($G7:$FK7,"ข"),"")</f>
        <v/>
      </c>
      <c r="FP7" s="388" t="str">
        <f t="shared" ref="FP7:FP38" si="4">IF(FL7="","",FL7*100/COUNTA($G$6:$FK$6))</f>
        <v/>
      </c>
      <c r="FQ7" s="389"/>
    </row>
    <row r="8" spans="2:173" ht="15.75" customHeight="1" x14ac:dyDescent="0.5">
      <c r="B8" s="381">
        <v>2</v>
      </c>
      <c r="C8" s="463" t="str">
        <f>IF(นักเรียน!C7="","",นักเรียน!C7)</f>
        <v/>
      </c>
      <c r="D8" s="463" t="str">
        <f>IF(นักเรียน!D7="","",นักเรียน!D7)</f>
        <v/>
      </c>
      <c r="E8" s="382" t="str">
        <f>IF(นักเรียน!E7="","",นักเรียน!E7)</f>
        <v/>
      </c>
      <c r="F8" s="381" t="str">
        <f>IF(นักเรียน!E7="","",นักเรียน!B7)</f>
        <v/>
      </c>
      <c r="G8" s="419"/>
      <c r="H8" s="420"/>
      <c r="I8" s="420"/>
      <c r="J8" s="420"/>
      <c r="K8" s="420"/>
      <c r="L8" s="421"/>
      <c r="M8" s="421"/>
      <c r="N8" s="419"/>
      <c r="O8" s="420"/>
      <c r="P8" s="420"/>
      <c r="Q8" s="420"/>
      <c r="R8" s="420"/>
      <c r="S8" s="421"/>
      <c r="T8" s="422"/>
      <c r="U8" s="419"/>
      <c r="V8" s="420"/>
      <c r="W8" s="420"/>
      <c r="X8" s="420"/>
      <c r="Y8" s="420"/>
      <c r="Z8" s="421"/>
      <c r="AA8" s="422"/>
      <c r="AB8" s="419"/>
      <c r="AC8" s="420"/>
      <c r="AD8" s="420"/>
      <c r="AE8" s="420"/>
      <c r="AF8" s="420"/>
      <c r="AG8" s="421"/>
      <c r="AH8" s="422"/>
      <c r="AI8" s="419"/>
      <c r="AJ8" s="420"/>
      <c r="AK8" s="420"/>
      <c r="AL8" s="420"/>
      <c r="AM8" s="420"/>
      <c r="AN8" s="421"/>
      <c r="AO8" s="422"/>
      <c r="AP8" s="419"/>
      <c r="AQ8" s="420"/>
      <c r="AR8" s="420"/>
      <c r="AS8" s="420"/>
      <c r="AT8" s="420"/>
      <c r="AU8" s="421"/>
      <c r="AV8" s="422"/>
      <c r="AW8" s="423"/>
      <c r="AX8" s="420"/>
      <c r="AY8" s="420"/>
      <c r="AZ8" s="420"/>
      <c r="BA8" s="420"/>
      <c r="BB8" s="421"/>
      <c r="BC8" s="421"/>
      <c r="BD8" s="419"/>
      <c r="BE8" s="420"/>
      <c r="BF8" s="420"/>
      <c r="BG8" s="420"/>
      <c r="BH8" s="420"/>
      <c r="BI8" s="421"/>
      <c r="BJ8" s="422"/>
      <c r="BK8" s="419"/>
      <c r="BL8" s="420"/>
      <c r="BM8" s="420"/>
      <c r="BN8" s="420"/>
      <c r="BO8" s="420"/>
      <c r="BP8" s="421"/>
      <c r="BQ8" s="422"/>
      <c r="BR8" s="419"/>
      <c r="BS8" s="420"/>
      <c r="BT8" s="420"/>
      <c r="BU8" s="420"/>
      <c r="BV8" s="420"/>
      <c r="BW8" s="421"/>
      <c r="BX8" s="422"/>
      <c r="BY8" s="423"/>
      <c r="BZ8" s="420"/>
      <c r="CA8" s="420"/>
      <c r="CB8" s="420"/>
      <c r="CC8" s="420"/>
      <c r="CD8" s="421"/>
      <c r="CE8" s="421"/>
      <c r="CF8" s="419"/>
      <c r="CG8" s="420"/>
      <c r="CH8" s="420"/>
      <c r="CI8" s="420"/>
      <c r="CJ8" s="420"/>
      <c r="CK8" s="421"/>
      <c r="CL8" s="422"/>
      <c r="CM8" s="419"/>
      <c r="CN8" s="420"/>
      <c r="CO8" s="420"/>
      <c r="CP8" s="420"/>
      <c r="CQ8" s="420"/>
      <c r="CR8" s="421"/>
      <c r="CS8" s="422"/>
      <c r="CT8" s="419"/>
      <c r="CU8" s="420"/>
      <c r="CV8" s="420"/>
      <c r="CW8" s="420"/>
      <c r="CX8" s="420"/>
      <c r="CY8" s="421"/>
      <c r="CZ8" s="422"/>
      <c r="DA8" s="423"/>
      <c r="DB8" s="420"/>
      <c r="DC8" s="420"/>
      <c r="DD8" s="420"/>
      <c r="DE8" s="420"/>
      <c r="DF8" s="421"/>
      <c r="DG8" s="422"/>
      <c r="DH8" s="419"/>
      <c r="DI8" s="420"/>
      <c r="DJ8" s="420"/>
      <c r="DK8" s="420"/>
      <c r="DL8" s="420"/>
      <c r="DM8" s="421"/>
      <c r="DN8" s="422"/>
      <c r="DO8" s="419"/>
      <c r="DP8" s="420"/>
      <c r="DQ8" s="420"/>
      <c r="DR8" s="420"/>
      <c r="DS8" s="420"/>
      <c r="DT8" s="421"/>
      <c r="DU8" s="422"/>
      <c r="DV8" s="419"/>
      <c r="DW8" s="420"/>
      <c r="DX8" s="420"/>
      <c r="DY8" s="420"/>
      <c r="DZ8" s="420"/>
      <c r="EA8" s="421"/>
      <c r="EB8" s="422"/>
      <c r="EC8" s="419"/>
      <c r="ED8" s="420"/>
      <c r="EE8" s="420"/>
      <c r="EF8" s="420"/>
      <c r="EG8" s="420"/>
      <c r="EH8" s="421"/>
      <c r="EI8" s="422"/>
      <c r="EJ8" s="419"/>
      <c r="EK8" s="420"/>
      <c r="EL8" s="420"/>
      <c r="EM8" s="420"/>
      <c r="EN8" s="420"/>
      <c r="EO8" s="421"/>
      <c r="EP8" s="422"/>
      <c r="EQ8" s="419"/>
      <c r="ER8" s="420"/>
      <c r="ES8" s="420"/>
      <c r="ET8" s="420"/>
      <c r="EU8" s="420"/>
      <c r="EV8" s="421"/>
      <c r="EW8" s="422"/>
      <c r="EX8" s="419"/>
      <c r="EY8" s="420"/>
      <c r="EZ8" s="420"/>
      <c r="FA8" s="420"/>
      <c r="FB8" s="420"/>
      <c r="FC8" s="421"/>
      <c r="FD8" s="422"/>
      <c r="FE8" s="419"/>
      <c r="FF8" s="420"/>
      <c r="FG8" s="420"/>
      <c r="FH8" s="420"/>
      <c r="FI8" s="420"/>
      <c r="FJ8" s="421"/>
      <c r="FK8" s="424"/>
      <c r="FL8" s="390" t="str">
        <f t="shared" si="0"/>
        <v/>
      </c>
      <c r="FM8" s="381" t="str">
        <f t="shared" si="1"/>
        <v/>
      </c>
      <c r="FN8" s="381" t="str">
        <f t="shared" si="2"/>
        <v/>
      </c>
      <c r="FO8" s="381" t="str">
        <f t="shared" si="3"/>
        <v/>
      </c>
      <c r="FP8" s="391" t="str">
        <f t="shared" si="4"/>
        <v/>
      </c>
      <c r="FQ8" s="392"/>
    </row>
    <row r="9" spans="2:173" ht="15.75" customHeight="1" x14ac:dyDescent="0.5">
      <c r="B9" s="381">
        <v>3</v>
      </c>
      <c r="C9" s="463" t="str">
        <f>IF(นักเรียน!C8="","",นักเรียน!C8)</f>
        <v/>
      </c>
      <c r="D9" s="463" t="str">
        <f>IF(นักเรียน!D8="","",นักเรียน!D8)</f>
        <v/>
      </c>
      <c r="E9" s="382" t="str">
        <f>IF(นักเรียน!E8="","",นักเรียน!E8)</f>
        <v/>
      </c>
      <c r="F9" s="381" t="str">
        <f>IF(นักเรียน!E8="","",นักเรียน!B8)</f>
        <v/>
      </c>
      <c r="G9" s="419"/>
      <c r="H9" s="420"/>
      <c r="I9" s="420"/>
      <c r="J9" s="420"/>
      <c r="K9" s="420"/>
      <c r="L9" s="421"/>
      <c r="M9" s="421"/>
      <c r="N9" s="419"/>
      <c r="O9" s="420"/>
      <c r="P9" s="420"/>
      <c r="Q9" s="420"/>
      <c r="R9" s="420"/>
      <c r="S9" s="421"/>
      <c r="T9" s="422"/>
      <c r="U9" s="419"/>
      <c r="V9" s="420"/>
      <c r="W9" s="420"/>
      <c r="X9" s="420"/>
      <c r="Y9" s="420"/>
      <c r="Z9" s="421"/>
      <c r="AA9" s="422"/>
      <c r="AB9" s="419"/>
      <c r="AC9" s="420"/>
      <c r="AD9" s="420"/>
      <c r="AE9" s="420"/>
      <c r="AF9" s="420"/>
      <c r="AG9" s="421"/>
      <c r="AH9" s="422"/>
      <c r="AI9" s="419"/>
      <c r="AJ9" s="420"/>
      <c r="AK9" s="420"/>
      <c r="AL9" s="420"/>
      <c r="AM9" s="420"/>
      <c r="AN9" s="421"/>
      <c r="AO9" s="422"/>
      <c r="AP9" s="419"/>
      <c r="AQ9" s="420"/>
      <c r="AR9" s="420"/>
      <c r="AS9" s="420"/>
      <c r="AT9" s="420"/>
      <c r="AU9" s="421"/>
      <c r="AV9" s="422"/>
      <c r="AW9" s="423"/>
      <c r="AX9" s="420"/>
      <c r="AY9" s="420"/>
      <c r="AZ9" s="420"/>
      <c r="BA9" s="420"/>
      <c r="BB9" s="421"/>
      <c r="BC9" s="421"/>
      <c r="BD9" s="419"/>
      <c r="BE9" s="420"/>
      <c r="BF9" s="420"/>
      <c r="BG9" s="420"/>
      <c r="BH9" s="420"/>
      <c r="BI9" s="421"/>
      <c r="BJ9" s="422"/>
      <c r="BK9" s="419"/>
      <c r="BL9" s="420"/>
      <c r="BM9" s="420"/>
      <c r="BN9" s="420"/>
      <c r="BO9" s="420"/>
      <c r="BP9" s="421"/>
      <c r="BQ9" s="422"/>
      <c r="BR9" s="419"/>
      <c r="BS9" s="420"/>
      <c r="BT9" s="420"/>
      <c r="BU9" s="420"/>
      <c r="BV9" s="420"/>
      <c r="BW9" s="421"/>
      <c r="BX9" s="422"/>
      <c r="BY9" s="423"/>
      <c r="BZ9" s="420"/>
      <c r="CA9" s="420"/>
      <c r="CB9" s="420"/>
      <c r="CC9" s="420"/>
      <c r="CD9" s="421"/>
      <c r="CE9" s="421"/>
      <c r="CF9" s="419"/>
      <c r="CG9" s="420"/>
      <c r="CH9" s="420"/>
      <c r="CI9" s="420"/>
      <c r="CJ9" s="420"/>
      <c r="CK9" s="421"/>
      <c r="CL9" s="422"/>
      <c r="CM9" s="419"/>
      <c r="CN9" s="420"/>
      <c r="CO9" s="420"/>
      <c r="CP9" s="420"/>
      <c r="CQ9" s="420"/>
      <c r="CR9" s="421"/>
      <c r="CS9" s="422"/>
      <c r="CT9" s="419"/>
      <c r="CU9" s="420"/>
      <c r="CV9" s="420"/>
      <c r="CW9" s="420"/>
      <c r="CX9" s="420"/>
      <c r="CY9" s="421"/>
      <c r="CZ9" s="422"/>
      <c r="DA9" s="423"/>
      <c r="DB9" s="420"/>
      <c r="DC9" s="420"/>
      <c r="DD9" s="420"/>
      <c r="DE9" s="420"/>
      <c r="DF9" s="421"/>
      <c r="DG9" s="422"/>
      <c r="DH9" s="419"/>
      <c r="DI9" s="420"/>
      <c r="DJ9" s="420"/>
      <c r="DK9" s="420"/>
      <c r="DL9" s="420"/>
      <c r="DM9" s="421"/>
      <c r="DN9" s="422"/>
      <c r="DO9" s="419"/>
      <c r="DP9" s="420"/>
      <c r="DQ9" s="420"/>
      <c r="DR9" s="420"/>
      <c r="DS9" s="420"/>
      <c r="DT9" s="421"/>
      <c r="DU9" s="422"/>
      <c r="DV9" s="419"/>
      <c r="DW9" s="420"/>
      <c r="DX9" s="420"/>
      <c r="DY9" s="420"/>
      <c r="DZ9" s="420"/>
      <c r="EA9" s="421"/>
      <c r="EB9" s="422"/>
      <c r="EC9" s="419"/>
      <c r="ED9" s="420"/>
      <c r="EE9" s="420"/>
      <c r="EF9" s="420"/>
      <c r="EG9" s="420"/>
      <c r="EH9" s="421"/>
      <c r="EI9" s="422"/>
      <c r="EJ9" s="419"/>
      <c r="EK9" s="420"/>
      <c r="EL9" s="420"/>
      <c r="EM9" s="420"/>
      <c r="EN9" s="420"/>
      <c r="EO9" s="421"/>
      <c r="EP9" s="422"/>
      <c r="EQ9" s="419"/>
      <c r="ER9" s="420"/>
      <c r="ES9" s="420"/>
      <c r="ET9" s="420"/>
      <c r="EU9" s="420"/>
      <c r="EV9" s="421"/>
      <c r="EW9" s="422"/>
      <c r="EX9" s="419"/>
      <c r="EY9" s="420"/>
      <c r="EZ9" s="420"/>
      <c r="FA9" s="420"/>
      <c r="FB9" s="420"/>
      <c r="FC9" s="421"/>
      <c r="FD9" s="422"/>
      <c r="FE9" s="419"/>
      <c r="FF9" s="420"/>
      <c r="FG9" s="420"/>
      <c r="FH9" s="420"/>
      <c r="FI9" s="420"/>
      <c r="FJ9" s="421"/>
      <c r="FK9" s="424"/>
      <c r="FL9" s="390" t="str">
        <f t="shared" si="0"/>
        <v/>
      </c>
      <c r="FM9" s="381" t="str">
        <f t="shared" si="1"/>
        <v/>
      </c>
      <c r="FN9" s="381" t="str">
        <f t="shared" si="2"/>
        <v/>
      </c>
      <c r="FO9" s="381" t="str">
        <f t="shared" si="3"/>
        <v/>
      </c>
      <c r="FP9" s="391" t="str">
        <f t="shared" si="4"/>
        <v/>
      </c>
      <c r="FQ9" s="392"/>
    </row>
    <row r="10" spans="2:173" ht="15.75" customHeight="1" x14ac:dyDescent="0.5">
      <c r="B10" s="381">
        <v>4</v>
      </c>
      <c r="C10" s="463" t="str">
        <f>IF(นักเรียน!C9="","",นักเรียน!C9)</f>
        <v/>
      </c>
      <c r="D10" s="463" t="str">
        <f>IF(นักเรียน!D9="","",นักเรียน!D9)</f>
        <v/>
      </c>
      <c r="E10" s="382" t="str">
        <f>IF(นักเรียน!E9="","",นักเรียน!E9)</f>
        <v/>
      </c>
      <c r="F10" s="381" t="str">
        <f>IF(นักเรียน!E9="","",นักเรียน!B9)</f>
        <v/>
      </c>
      <c r="G10" s="419"/>
      <c r="H10" s="420"/>
      <c r="I10" s="420"/>
      <c r="J10" s="420"/>
      <c r="K10" s="420"/>
      <c r="L10" s="421"/>
      <c r="M10" s="421"/>
      <c r="N10" s="419"/>
      <c r="O10" s="420"/>
      <c r="P10" s="420"/>
      <c r="Q10" s="420"/>
      <c r="R10" s="420"/>
      <c r="S10" s="421"/>
      <c r="T10" s="422"/>
      <c r="U10" s="419"/>
      <c r="V10" s="420"/>
      <c r="W10" s="420"/>
      <c r="X10" s="420"/>
      <c r="Y10" s="420"/>
      <c r="Z10" s="421"/>
      <c r="AA10" s="422"/>
      <c r="AB10" s="419"/>
      <c r="AC10" s="420"/>
      <c r="AD10" s="420"/>
      <c r="AE10" s="420"/>
      <c r="AF10" s="420"/>
      <c r="AG10" s="421"/>
      <c r="AH10" s="422"/>
      <c r="AI10" s="419"/>
      <c r="AJ10" s="420"/>
      <c r="AK10" s="420"/>
      <c r="AL10" s="420"/>
      <c r="AM10" s="420"/>
      <c r="AN10" s="421"/>
      <c r="AO10" s="422"/>
      <c r="AP10" s="419"/>
      <c r="AQ10" s="420"/>
      <c r="AR10" s="420"/>
      <c r="AS10" s="420"/>
      <c r="AT10" s="420"/>
      <c r="AU10" s="421"/>
      <c r="AV10" s="422"/>
      <c r="AW10" s="423"/>
      <c r="AX10" s="420"/>
      <c r="AY10" s="420"/>
      <c r="AZ10" s="420"/>
      <c r="BA10" s="420"/>
      <c r="BB10" s="421"/>
      <c r="BC10" s="421"/>
      <c r="BD10" s="419"/>
      <c r="BE10" s="420"/>
      <c r="BF10" s="420"/>
      <c r="BG10" s="420"/>
      <c r="BH10" s="420"/>
      <c r="BI10" s="421"/>
      <c r="BJ10" s="422"/>
      <c r="BK10" s="419"/>
      <c r="BL10" s="420"/>
      <c r="BM10" s="420"/>
      <c r="BN10" s="420"/>
      <c r="BO10" s="420"/>
      <c r="BP10" s="421"/>
      <c r="BQ10" s="422"/>
      <c r="BR10" s="419"/>
      <c r="BS10" s="420"/>
      <c r="BT10" s="420"/>
      <c r="BU10" s="420"/>
      <c r="BV10" s="420"/>
      <c r="BW10" s="421"/>
      <c r="BX10" s="422"/>
      <c r="BY10" s="423"/>
      <c r="BZ10" s="420"/>
      <c r="CA10" s="420"/>
      <c r="CB10" s="420"/>
      <c r="CC10" s="420"/>
      <c r="CD10" s="421"/>
      <c r="CE10" s="421"/>
      <c r="CF10" s="419"/>
      <c r="CG10" s="420"/>
      <c r="CH10" s="420"/>
      <c r="CI10" s="420"/>
      <c r="CJ10" s="420"/>
      <c r="CK10" s="421"/>
      <c r="CL10" s="422"/>
      <c r="CM10" s="419"/>
      <c r="CN10" s="420"/>
      <c r="CO10" s="420"/>
      <c r="CP10" s="420"/>
      <c r="CQ10" s="420"/>
      <c r="CR10" s="421"/>
      <c r="CS10" s="422"/>
      <c r="CT10" s="419"/>
      <c r="CU10" s="420"/>
      <c r="CV10" s="420"/>
      <c r="CW10" s="420"/>
      <c r="CX10" s="420"/>
      <c r="CY10" s="421"/>
      <c r="CZ10" s="422"/>
      <c r="DA10" s="423"/>
      <c r="DB10" s="420"/>
      <c r="DC10" s="420"/>
      <c r="DD10" s="420"/>
      <c r="DE10" s="420"/>
      <c r="DF10" s="421"/>
      <c r="DG10" s="422"/>
      <c r="DH10" s="419"/>
      <c r="DI10" s="420"/>
      <c r="DJ10" s="420"/>
      <c r="DK10" s="420"/>
      <c r="DL10" s="420"/>
      <c r="DM10" s="421"/>
      <c r="DN10" s="422"/>
      <c r="DO10" s="419"/>
      <c r="DP10" s="420"/>
      <c r="DQ10" s="420"/>
      <c r="DR10" s="420"/>
      <c r="DS10" s="420"/>
      <c r="DT10" s="421"/>
      <c r="DU10" s="422"/>
      <c r="DV10" s="419"/>
      <c r="DW10" s="420"/>
      <c r="DX10" s="420"/>
      <c r="DY10" s="420"/>
      <c r="DZ10" s="420"/>
      <c r="EA10" s="421"/>
      <c r="EB10" s="422"/>
      <c r="EC10" s="419"/>
      <c r="ED10" s="420"/>
      <c r="EE10" s="420"/>
      <c r="EF10" s="420"/>
      <c r="EG10" s="420"/>
      <c r="EH10" s="421"/>
      <c r="EI10" s="422"/>
      <c r="EJ10" s="419"/>
      <c r="EK10" s="420"/>
      <c r="EL10" s="420"/>
      <c r="EM10" s="420"/>
      <c r="EN10" s="420"/>
      <c r="EO10" s="421"/>
      <c r="EP10" s="422"/>
      <c r="EQ10" s="419"/>
      <c r="ER10" s="420"/>
      <c r="ES10" s="420"/>
      <c r="ET10" s="420"/>
      <c r="EU10" s="420"/>
      <c r="EV10" s="421"/>
      <c r="EW10" s="422"/>
      <c r="EX10" s="419"/>
      <c r="EY10" s="420"/>
      <c r="EZ10" s="420"/>
      <c r="FA10" s="420"/>
      <c r="FB10" s="420"/>
      <c r="FC10" s="421"/>
      <c r="FD10" s="422"/>
      <c r="FE10" s="419"/>
      <c r="FF10" s="420"/>
      <c r="FG10" s="420"/>
      <c r="FH10" s="420"/>
      <c r="FI10" s="420"/>
      <c r="FJ10" s="421"/>
      <c r="FK10" s="424"/>
      <c r="FL10" s="390" t="str">
        <f t="shared" si="0"/>
        <v/>
      </c>
      <c r="FM10" s="381" t="str">
        <f t="shared" si="1"/>
        <v/>
      </c>
      <c r="FN10" s="381" t="str">
        <f t="shared" si="2"/>
        <v/>
      </c>
      <c r="FO10" s="381" t="str">
        <f t="shared" si="3"/>
        <v/>
      </c>
      <c r="FP10" s="391" t="str">
        <f t="shared" si="4"/>
        <v/>
      </c>
      <c r="FQ10" s="392"/>
    </row>
    <row r="11" spans="2:173" ht="15.75" customHeight="1" x14ac:dyDescent="0.5">
      <c r="B11" s="381">
        <v>5</v>
      </c>
      <c r="C11" s="463" t="str">
        <f>IF(นักเรียน!C10="","",นักเรียน!C10)</f>
        <v/>
      </c>
      <c r="D11" s="463" t="str">
        <f>IF(นักเรียน!D10="","",นักเรียน!D10)</f>
        <v/>
      </c>
      <c r="E11" s="382" t="str">
        <f>IF(นักเรียน!E10="","",นักเรียน!E10)</f>
        <v/>
      </c>
      <c r="F11" s="381" t="str">
        <f>IF(นักเรียน!E10="","",นักเรียน!B10)</f>
        <v/>
      </c>
      <c r="G11" s="419"/>
      <c r="H11" s="420"/>
      <c r="I11" s="420"/>
      <c r="J11" s="420"/>
      <c r="K11" s="420"/>
      <c r="L11" s="421"/>
      <c r="M11" s="421"/>
      <c r="N11" s="419"/>
      <c r="O11" s="420"/>
      <c r="P11" s="420"/>
      <c r="Q11" s="420"/>
      <c r="R11" s="420"/>
      <c r="S11" s="421"/>
      <c r="T11" s="422"/>
      <c r="U11" s="419"/>
      <c r="V11" s="420"/>
      <c r="W11" s="420"/>
      <c r="X11" s="420"/>
      <c r="Y11" s="420"/>
      <c r="Z11" s="421"/>
      <c r="AA11" s="422"/>
      <c r="AB11" s="419"/>
      <c r="AC11" s="420"/>
      <c r="AD11" s="420"/>
      <c r="AE11" s="420"/>
      <c r="AF11" s="420"/>
      <c r="AG11" s="421"/>
      <c r="AH11" s="422"/>
      <c r="AI11" s="419"/>
      <c r="AJ11" s="420"/>
      <c r="AK11" s="420"/>
      <c r="AL11" s="420"/>
      <c r="AM11" s="420"/>
      <c r="AN11" s="421"/>
      <c r="AO11" s="422"/>
      <c r="AP11" s="419"/>
      <c r="AQ11" s="420"/>
      <c r="AR11" s="420"/>
      <c r="AS11" s="420"/>
      <c r="AT11" s="420"/>
      <c r="AU11" s="421"/>
      <c r="AV11" s="422"/>
      <c r="AW11" s="423"/>
      <c r="AX11" s="420"/>
      <c r="AY11" s="420"/>
      <c r="AZ11" s="420"/>
      <c r="BA11" s="420"/>
      <c r="BB11" s="421"/>
      <c r="BC11" s="421"/>
      <c r="BD11" s="419"/>
      <c r="BE11" s="420"/>
      <c r="BF11" s="420"/>
      <c r="BG11" s="420"/>
      <c r="BH11" s="420"/>
      <c r="BI11" s="421"/>
      <c r="BJ11" s="422"/>
      <c r="BK11" s="419"/>
      <c r="BL11" s="420"/>
      <c r="BM11" s="420"/>
      <c r="BN11" s="420"/>
      <c r="BO11" s="420"/>
      <c r="BP11" s="421"/>
      <c r="BQ11" s="422"/>
      <c r="BR11" s="419"/>
      <c r="BS11" s="420"/>
      <c r="BT11" s="420"/>
      <c r="BU11" s="420"/>
      <c r="BV11" s="420"/>
      <c r="BW11" s="421"/>
      <c r="BX11" s="422"/>
      <c r="BY11" s="423"/>
      <c r="BZ11" s="420"/>
      <c r="CA11" s="420"/>
      <c r="CB11" s="420"/>
      <c r="CC11" s="420"/>
      <c r="CD11" s="421"/>
      <c r="CE11" s="421"/>
      <c r="CF11" s="419"/>
      <c r="CG11" s="420"/>
      <c r="CH11" s="420"/>
      <c r="CI11" s="420"/>
      <c r="CJ11" s="420"/>
      <c r="CK11" s="421"/>
      <c r="CL11" s="422"/>
      <c r="CM11" s="419"/>
      <c r="CN11" s="420"/>
      <c r="CO11" s="420"/>
      <c r="CP11" s="420"/>
      <c r="CQ11" s="420"/>
      <c r="CR11" s="421"/>
      <c r="CS11" s="422"/>
      <c r="CT11" s="419"/>
      <c r="CU11" s="420"/>
      <c r="CV11" s="420"/>
      <c r="CW11" s="420"/>
      <c r="CX11" s="420"/>
      <c r="CY11" s="421"/>
      <c r="CZ11" s="422"/>
      <c r="DA11" s="423"/>
      <c r="DB11" s="420"/>
      <c r="DC11" s="420"/>
      <c r="DD11" s="420"/>
      <c r="DE11" s="420"/>
      <c r="DF11" s="421"/>
      <c r="DG11" s="422"/>
      <c r="DH11" s="419"/>
      <c r="DI11" s="420"/>
      <c r="DJ11" s="420"/>
      <c r="DK11" s="420"/>
      <c r="DL11" s="420"/>
      <c r="DM11" s="421"/>
      <c r="DN11" s="422"/>
      <c r="DO11" s="419"/>
      <c r="DP11" s="420"/>
      <c r="DQ11" s="420"/>
      <c r="DR11" s="420"/>
      <c r="DS11" s="420"/>
      <c r="DT11" s="421"/>
      <c r="DU11" s="422"/>
      <c r="DV11" s="419"/>
      <c r="DW11" s="420"/>
      <c r="DX11" s="420"/>
      <c r="DY11" s="420"/>
      <c r="DZ11" s="420"/>
      <c r="EA11" s="421"/>
      <c r="EB11" s="422"/>
      <c r="EC11" s="419"/>
      <c r="ED11" s="420"/>
      <c r="EE11" s="420"/>
      <c r="EF11" s="420"/>
      <c r="EG11" s="420"/>
      <c r="EH11" s="421"/>
      <c r="EI11" s="422"/>
      <c r="EJ11" s="419"/>
      <c r="EK11" s="420"/>
      <c r="EL11" s="420"/>
      <c r="EM11" s="420"/>
      <c r="EN11" s="420"/>
      <c r="EO11" s="421"/>
      <c r="EP11" s="422"/>
      <c r="EQ11" s="419"/>
      <c r="ER11" s="420"/>
      <c r="ES11" s="420"/>
      <c r="ET11" s="420"/>
      <c r="EU11" s="420"/>
      <c r="EV11" s="421"/>
      <c r="EW11" s="422"/>
      <c r="EX11" s="419"/>
      <c r="EY11" s="420"/>
      <c r="EZ11" s="420"/>
      <c r="FA11" s="420"/>
      <c r="FB11" s="420"/>
      <c r="FC11" s="421"/>
      <c r="FD11" s="422"/>
      <c r="FE11" s="419"/>
      <c r="FF11" s="420"/>
      <c r="FG11" s="420"/>
      <c r="FH11" s="420"/>
      <c r="FI11" s="420"/>
      <c r="FJ11" s="421"/>
      <c r="FK11" s="424"/>
      <c r="FL11" s="390" t="str">
        <f t="shared" si="0"/>
        <v/>
      </c>
      <c r="FM11" s="381" t="str">
        <f t="shared" si="1"/>
        <v/>
      </c>
      <c r="FN11" s="381" t="str">
        <f t="shared" si="2"/>
        <v/>
      </c>
      <c r="FO11" s="381" t="str">
        <f t="shared" si="3"/>
        <v/>
      </c>
      <c r="FP11" s="391" t="str">
        <f t="shared" si="4"/>
        <v/>
      </c>
      <c r="FQ11" s="392"/>
    </row>
    <row r="12" spans="2:173" ht="15.75" customHeight="1" x14ac:dyDescent="0.5">
      <c r="B12" s="381">
        <v>6</v>
      </c>
      <c r="C12" s="463" t="str">
        <f>IF(นักเรียน!C11="","",นักเรียน!C11)</f>
        <v/>
      </c>
      <c r="D12" s="463" t="str">
        <f>IF(นักเรียน!D11="","",นักเรียน!D11)</f>
        <v/>
      </c>
      <c r="E12" s="382" t="str">
        <f>IF(นักเรียน!E11="","",นักเรียน!E11)</f>
        <v/>
      </c>
      <c r="F12" s="381" t="str">
        <f>IF(นักเรียน!E11="","",นักเรียน!B11)</f>
        <v/>
      </c>
      <c r="G12" s="419"/>
      <c r="H12" s="420"/>
      <c r="I12" s="420"/>
      <c r="J12" s="420"/>
      <c r="K12" s="420"/>
      <c r="L12" s="421"/>
      <c r="M12" s="421"/>
      <c r="N12" s="419"/>
      <c r="O12" s="420"/>
      <c r="P12" s="420"/>
      <c r="Q12" s="420"/>
      <c r="R12" s="420"/>
      <c r="S12" s="421"/>
      <c r="T12" s="422"/>
      <c r="U12" s="419"/>
      <c r="V12" s="420"/>
      <c r="W12" s="420"/>
      <c r="X12" s="420"/>
      <c r="Y12" s="420"/>
      <c r="Z12" s="421"/>
      <c r="AA12" s="422"/>
      <c r="AB12" s="419"/>
      <c r="AC12" s="420"/>
      <c r="AD12" s="420"/>
      <c r="AE12" s="420"/>
      <c r="AF12" s="420"/>
      <c r="AG12" s="421"/>
      <c r="AH12" s="422"/>
      <c r="AI12" s="419"/>
      <c r="AJ12" s="420"/>
      <c r="AK12" s="420"/>
      <c r="AL12" s="420"/>
      <c r="AM12" s="420"/>
      <c r="AN12" s="421"/>
      <c r="AO12" s="422"/>
      <c r="AP12" s="419"/>
      <c r="AQ12" s="420"/>
      <c r="AR12" s="420"/>
      <c r="AS12" s="420"/>
      <c r="AT12" s="420"/>
      <c r="AU12" s="421"/>
      <c r="AV12" s="422"/>
      <c r="AW12" s="423"/>
      <c r="AX12" s="420"/>
      <c r="AY12" s="420"/>
      <c r="AZ12" s="420"/>
      <c r="BA12" s="420"/>
      <c r="BB12" s="421"/>
      <c r="BC12" s="421"/>
      <c r="BD12" s="419"/>
      <c r="BE12" s="420"/>
      <c r="BF12" s="420"/>
      <c r="BG12" s="420"/>
      <c r="BH12" s="420"/>
      <c r="BI12" s="421"/>
      <c r="BJ12" s="422"/>
      <c r="BK12" s="419"/>
      <c r="BL12" s="420"/>
      <c r="BM12" s="420"/>
      <c r="BN12" s="420"/>
      <c r="BO12" s="420"/>
      <c r="BP12" s="421"/>
      <c r="BQ12" s="422"/>
      <c r="BR12" s="419"/>
      <c r="BS12" s="420"/>
      <c r="BT12" s="420"/>
      <c r="BU12" s="420"/>
      <c r="BV12" s="420"/>
      <c r="BW12" s="421"/>
      <c r="BX12" s="422"/>
      <c r="BY12" s="423"/>
      <c r="BZ12" s="420"/>
      <c r="CA12" s="420"/>
      <c r="CB12" s="420"/>
      <c r="CC12" s="420"/>
      <c r="CD12" s="421"/>
      <c r="CE12" s="421"/>
      <c r="CF12" s="419"/>
      <c r="CG12" s="420"/>
      <c r="CH12" s="420"/>
      <c r="CI12" s="420"/>
      <c r="CJ12" s="420"/>
      <c r="CK12" s="421"/>
      <c r="CL12" s="422"/>
      <c r="CM12" s="419"/>
      <c r="CN12" s="420"/>
      <c r="CO12" s="420"/>
      <c r="CP12" s="420"/>
      <c r="CQ12" s="420"/>
      <c r="CR12" s="421"/>
      <c r="CS12" s="422"/>
      <c r="CT12" s="419"/>
      <c r="CU12" s="420"/>
      <c r="CV12" s="420"/>
      <c r="CW12" s="420"/>
      <c r="CX12" s="420"/>
      <c r="CY12" s="421"/>
      <c r="CZ12" s="422"/>
      <c r="DA12" s="423"/>
      <c r="DB12" s="420"/>
      <c r="DC12" s="420"/>
      <c r="DD12" s="420"/>
      <c r="DE12" s="420"/>
      <c r="DF12" s="421"/>
      <c r="DG12" s="422"/>
      <c r="DH12" s="419"/>
      <c r="DI12" s="420"/>
      <c r="DJ12" s="420"/>
      <c r="DK12" s="420"/>
      <c r="DL12" s="420"/>
      <c r="DM12" s="421"/>
      <c r="DN12" s="422"/>
      <c r="DO12" s="419"/>
      <c r="DP12" s="420"/>
      <c r="DQ12" s="420"/>
      <c r="DR12" s="420"/>
      <c r="DS12" s="420"/>
      <c r="DT12" s="421"/>
      <c r="DU12" s="422"/>
      <c r="DV12" s="419"/>
      <c r="DW12" s="420"/>
      <c r="DX12" s="420"/>
      <c r="DY12" s="420"/>
      <c r="DZ12" s="420"/>
      <c r="EA12" s="421"/>
      <c r="EB12" s="422"/>
      <c r="EC12" s="419"/>
      <c r="ED12" s="420"/>
      <c r="EE12" s="420"/>
      <c r="EF12" s="420"/>
      <c r="EG12" s="420"/>
      <c r="EH12" s="421"/>
      <c r="EI12" s="422"/>
      <c r="EJ12" s="419"/>
      <c r="EK12" s="420"/>
      <c r="EL12" s="420"/>
      <c r="EM12" s="420"/>
      <c r="EN12" s="420"/>
      <c r="EO12" s="421"/>
      <c r="EP12" s="422"/>
      <c r="EQ12" s="419"/>
      <c r="ER12" s="420"/>
      <c r="ES12" s="420"/>
      <c r="ET12" s="420"/>
      <c r="EU12" s="420"/>
      <c r="EV12" s="421"/>
      <c r="EW12" s="422"/>
      <c r="EX12" s="419"/>
      <c r="EY12" s="420"/>
      <c r="EZ12" s="420"/>
      <c r="FA12" s="420"/>
      <c r="FB12" s="420"/>
      <c r="FC12" s="421"/>
      <c r="FD12" s="422"/>
      <c r="FE12" s="419"/>
      <c r="FF12" s="420"/>
      <c r="FG12" s="420"/>
      <c r="FH12" s="420"/>
      <c r="FI12" s="420"/>
      <c r="FJ12" s="421"/>
      <c r="FK12" s="424"/>
      <c r="FL12" s="390" t="str">
        <f t="shared" si="0"/>
        <v/>
      </c>
      <c r="FM12" s="381" t="str">
        <f t="shared" si="1"/>
        <v/>
      </c>
      <c r="FN12" s="381" t="str">
        <f t="shared" si="2"/>
        <v/>
      </c>
      <c r="FO12" s="381" t="str">
        <f t="shared" si="3"/>
        <v/>
      </c>
      <c r="FP12" s="391" t="str">
        <f t="shared" si="4"/>
        <v/>
      </c>
      <c r="FQ12" s="392"/>
    </row>
    <row r="13" spans="2:173" ht="15.75" customHeight="1" x14ac:dyDescent="0.5">
      <c r="B13" s="381">
        <v>7</v>
      </c>
      <c r="C13" s="463" t="str">
        <f>IF(นักเรียน!C12="","",นักเรียน!C12)</f>
        <v/>
      </c>
      <c r="D13" s="463" t="str">
        <f>IF(นักเรียน!D12="","",นักเรียน!D12)</f>
        <v/>
      </c>
      <c r="E13" s="382" t="str">
        <f>IF(นักเรียน!E12="","",นักเรียน!E12)</f>
        <v/>
      </c>
      <c r="F13" s="381" t="str">
        <f>IF(นักเรียน!E12="","",นักเรียน!B12)</f>
        <v/>
      </c>
      <c r="G13" s="419"/>
      <c r="H13" s="420"/>
      <c r="I13" s="420"/>
      <c r="J13" s="420"/>
      <c r="K13" s="420"/>
      <c r="L13" s="421"/>
      <c r="M13" s="421"/>
      <c r="N13" s="419"/>
      <c r="O13" s="420"/>
      <c r="P13" s="420"/>
      <c r="Q13" s="420"/>
      <c r="R13" s="420"/>
      <c r="S13" s="421"/>
      <c r="T13" s="422"/>
      <c r="U13" s="419"/>
      <c r="V13" s="420"/>
      <c r="W13" s="420"/>
      <c r="X13" s="420"/>
      <c r="Y13" s="420"/>
      <c r="Z13" s="421"/>
      <c r="AA13" s="422"/>
      <c r="AB13" s="419"/>
      <c r="AC13" s="420"/>
      <c r="AD13" s="420"/>
      <c r="AE13" s="420"/>
      <c r="AF13" s="420"/>
      <c r="AG13" s="421"/>
      <c r="AH13" s="422"/>
      <c r="AI13" s="419"/>
      <c r="AJ13" s="420"/>
      <c r="AK13" s="420"/>
      <c r="AL13" s="420"/>
      <c r="AM13" s="420"/>
      <c r="AN13" s="421"/>
      <c r="AO13" s="422"/>
      <c r="AP13" s="419"/>
      <c r="AQ13" s="420"/>
      <c r="AR13" s="420"/>
      <c r="AS13" s="420"/>
      <c r="AT13" s="420"/>
      <c r="AU13" s="421"/>
      <c r="AV13" s="422"/>
      <c r="AW13" s="423"/>
      <c r="AX13" s="420"/>
      <c r="AY13" s="420"/>
      <c r="AZ13" s="420"/>
      <c r="BA13" s="420"/>
      <c r="BB13" s="421"/>
      <c r="BC13" s="421"/>
      <c r="BD13" s="419"/>
      <c r="BE13" s="420"/>
      <c r="BF13" s="420"/>
      <c r="BG13" s="420"/>
      <c r="BH13" s="420"/>
      <c r="BI13" s="421"/>
      <c r="BJ13" s="422"/>
      <c r="BK13" s="419"/>
      <c r="BL13" s="420"/>
      <c r="BM13" s="420"/>
      <c r="BN13" s="420"/>
      <c r="BO13" s="420"/>
      <c r="BP13" s="421"/>
      <c r="BQ13" s="422"/>
      <c r="BR13" s="419"/>
      <c r="BS13" s="420"/>
      <c r="BT13" s="420"/>
      <c r="BU13" s="420"/>
      <c r="BV13" s="420"/>
      <c r="BW13" s="421"/>
      <c r="BX13" s="422"/>
      <c r="BY13" s="423"/>
      <c r="BZ13" s="420"/>
      <c r="CA13" s="420"/>
      <c r="CB13" s="420"/>
      <c r="CC13" s="420"/>
      <c r="CD13" s="421"/>
      <c r="CE13" s="421"/>
      <c r="CF13" s="419"/>
      <c r="CG13" s="420"/>
      <c r="CH13" s="420"/>
      <c r="CI13" s="420"/>
      <c r="CJ13" s="420"/>
      <c r="CK13" s="421"/>
      <c r="CL13" s="422"/>
      <c r="CM13" s="419"/>
      <c r="CN13" s="420"/>
      <c r="CO13" s="420"/>
      <c r="CP13" s="420"/>
      <c r="CQ13" s="420"/>
      <c r="CR13" s="421"/>
      <c r="CS13" s="422"/>
      <c r="CT13" s="419"/>
      <c r="CU13" s="420"/>
      <c r="CV13" s="420"/>
      <c r="CW13" s="420"/>
      <c r="CX13" s="420"/>
      <c r="CY13" s="421"/>
      <c r="CZ13" s="422"/>
      <c r="DA13" s="423"/>
      <c r="DB13" s="420"/>
      <c r="DC13" s="420"/>
      <c r="DD13" s="420"/>
      <c r="DE13" s="420"/>
      <c r="DF13" s="421"/>
      <c r="DG13" s="422"/>
      <c r="DH13" s="419"/>
      <c r="DI13" s="420"/>
      <c r="DJ13" s="420"/>
      <c r="DK13" s="420"/>
      <c r="DL13" s="420"/>
      <c r="DM13" s="421"/>
      <c r="DN13" s="422"/>
      <c r="DO13" s="419"/>
      <c r="DP13" s="420"/>
      <c r="DQ13" s="420"/>
      <c r="DR13" s="420"/>
      <c r="DS13" s="420"/>
      <c r="DT13" s="421"/>
      <c r="DU13" s="422"/>
      <c r="DV13" s="419"/>
      <c r="DW13" s="420"/>
      <c r="DX13" s="420"/>
      <c r="DY13" s="420"/>
      <c r="DZ13" s="420"/>
      <c r="EA13" s="421"/>
      <c r="EB13" s="422"/>
      <c r="EC13" s="419"/>
      <c r="ED13" s="420"/>
      <c r="EE13" s="420"/>
      <c r="EF13" s="420"/>
      <c r="EG13" s="420"/>
      <c r="EH13" s="421"/>
      <c r="EI13" s="422"/>
      <c r="EJ13" s="419"/>
      <c r="EK13" s="420"/>
      <c r="EL13" s="420"/>
      <c r="EM13" s="420"/>
      <c r="EN13" s="420"/>
      <c r="EO13" s="421"/>
      <c r="EP13" s="422"/>
      <c r="EQ13" s="419"/>
      <c r="ER13" s="420"/>
      <c r="ES13" s="420"/>
      <c r="ET13" s="420"/>
      <c r="EU13" s="420"/>
      <c r="EV13" s="421"/>
      <c r="EW13" s="422"/>
      <c r="EX13" s="419"/>
      <c r="EY13" s="420"/>
      <c r="EZ13" s="420"/>
      <c r="FA13" s="420"/>
      <c r="FB13" s="420"/>
      <c r="FC13" s="421"/>
      <c r="FD13" s="422"/>
      <c r="FE13" s="419"/>
      <c r="FF13" s="420"/>
      <c r="FG13" s="420"/>
      <c r="FH13" s="420"/>
      <c r="FI13" s="420"/>
      <c r="FJ13" s="421"/>
      <c r="FK13" s="424"/>
      <c r="FL13" s="390" t="str">
        <f t="shared" si="0"/>
        <v/>
      </c>
      <c r="FM13" s="381" t="str">
        <f t="shared" si="1"/>
        <v/>
      </c>
      <c r="FN13" s="381" t="str">
        <f t="shared" si="2"/>
        <v/>
      </c>
      <c r="FO13" s="381" t="str">
        <f t="shared" si="3"/>
        <v/>
      </c>
      <c r="FP13" s="391" t="str">
        <f t="shared" si="4"/>
        <v/>
      </c>
      <c r="FQ13" s="392"/>
    </row>
    <row r="14" spans="2:173" ht="15.75" customHeight="1" x14ac:dyDescent="0.5">
      <c r="B14" s="381">
        <v>8</v>
      </c>
      <c r="C14" s="463" t="str">
        <f>IF(นักเรียน!C13="","",นักเรียน!C13)</f>
        <v/>
      </c>
      <c r="D14" s="463" t="str">
        <f>IF(นักเรียน!D13="","",นักเรียน!D13)</f>
        <v/>
      </c>
      <c r="E14" s="382" t="str">
        <f>IF(นักเรียน!E13="","",นักเรียน!E13)</f>
        <v/>
      </c>
      <c r="F14" s="381" t="str">
        <f>IF(นักเรียน!E13="","",นักเรียน!B13)</f>
        <v/>
      </c>
      <c r="G14" s="419"/>
      <c r="H14" s="420"/>
      <c r="I14" s="420"/>
      <c r="J14" s="420"/>
      <c r="K14" s="420"/>
      <c r="L14" s="421"/>
      <c r="M14" s="421"/>
      <c r="N14" s="419"/>
      <c r="O14" s="420"/>
      <c r="P14" s="420"/>
      <c r="Q14" s="420"/>
      <c r="R14" s="420"/>
      <c r="S14" s="421"/>
      <c r="T14" s="422"/>
      <c r="U14" s="419"/>
      <c r="V14" s="420"/>
      <c r="W14" s="420"/>
      <c r="X14" s="420"/>
      <c r="Y14" s="420"/>
      <c r="Z14" s="421"/>
      <c r="AA14" s="422"/>
      <c r="AB14" s="419"/>
      <c r="AC14" s="420"/>
      <c r="AD14" s="420"/>
      <c r="AE14" s="420"/>
      <c r="AF14" s="420"/>
      <c r="AG14" s="421"/>
      <c r="AH14" s="422"/>
      <c r="AI14" s="419"/>
      <c r="AJ14" s="420"/>
      <c r="AK14" s="420"/>
      <c r="AL14" s="420"/>
      <c r="AM14" s="420"/>
      <c r="AN14" s="421"/>
      <c r="AO14" s="422"/>
      <c r="AP14" s="419"/>
      <c r="AQ14" s="420"/>
      <c r="AR14" s="420"/>
      <c r="AS14" s="420"/>
      <c r="AT14" s="420"/>
      <c r="AU14" s="421"/>
      <c r="AV14" s="422"/>
      <c r="AW14" s="423"/>
      <c r="AX14" s="420"/>
      <c r="AY14" s="420"/>
      <c r="AZ14" s="420"/>
      <c r="BA14" s="420"/>
      <c r="BB14" s="421"/>
      <c r="BC14" s="421"/>
      <c r="BD14" s="419"/>
      <c r="BE14" s="420"/>
      <c r="BF14" s="420"/>
      <c r="BG14" s="420"/>
      <c r="BH14" s="420"/>
      <c r="BI14" s="421"/>
      <c r="BJ14" s="422"/>
      <c r="BK14" s="419"/>
      <c r="BL14" s="420"/>
      <c r="BM14" s="420"/>
      <c r="BN14" s="420"/>
      <c r="BO14" s="420"/>
      <c r="BP14" s="421"/>
      <c r="BQ14" s="422"/>
      <c r="BR14" s="419"/>
      <c r="BS14" s="420"/>
      <c r="BT14" s="420"/>
      <c r="BU14" s="420"/>
      <c r="BV14" s="420"/>
      <c r="BW14" s="421"/>
      <c r="BX14" s="422"/>
      <c r="BY14" s="423"/>
      <c r="BZ14" s="420"/>
      <c r="CA14" s="420"/>
      <c r="CB14" s="420"/>
      <c r="CC14" s="420"/>
      <c r="CD14" s="421"/>
      <c r="CE14" s="421"/>
      <c r="CF14" s="419"/>
      <c r="CG14" s="420"/>
      <c r="CH14" s="420"/>
      <c r="CI14" s="420"/>
      <c r="CJ14" s="420"/>
      <c r="CK14" s="421"/>
      <c r="CL14" s="422"/>
      <c r="CM14" s="419"/>
      <c r="CN14" s="420"/>
      <c r="CO14" s="420"/>
      <c r="CP14" s="420"/>
      <c r="CQ14" s="420"/>
      <c r="CR14" s="421"/>
      <c r="CS14" s="422"/>
      <c r="CT14" s="419"/>
      <c r="CU14" s="420"/>
      <c r="CV14" s="420"/>
      <c r="CW14" s="420"/>
      <c r="CX14" s="420"/>
      <c r="CY14" s="421"/>
      <c r="CZ14" s="422"/>
      <c r="DA14" s="423"/>
      <c r="DB14" s="420"/>
      <c r="DC14" s="420"/>
      <c r="DD14" s="420"/>
      <c r="DE14" s="420"/>
      <c r="DF14" s="421"/>
      <c r="DG14" s="422"/>
      <c r="DH14" s="419"/>
      <c r="DI14" s="420"/>
      <c r="DJ14" s="420"/>
      <c r="DK14" s="420"/>
      <c r="DL14" s="420"/>
      <c r="DM14" s="421"/>
      <c r="DN14" s="422"/>
      <c r="DO14" s="419"/>
      <c r="DP14" s="420"/>
      <c r="DQ14" s="420"/>
      <c r="DR14" s="420"/>
      <c r="DS14" s="420"/>
      <c r="DT14" s="421"/>
      <c r="DU14" s="422"/>
      <c r="DV14" s="419"/>
      <c r="DW14" s="420"/>
      <c r="DX14" s="420"/>
      <c r="DY14" s="420"/>
      <c r="DZ14" s="420"/>
      <c r="EA14" s="421"/>
      <c r="EB14" s="422"/>
      <c r="EC14" s="419"/>
      <c r="ED14" s="420"/>
      <c r="EE14" s="420"/>
      <c r="EF14" s="420"/>
      <c r="EG14" s="420"/>
      <c r="EH14" s="421"/>
      <c r="EI14" s="422"/>
      <c r="EJ14" s="419"/>
      <c r="EK14" s="420"/>
      <c r="EL14" s="420"/>
      <c r="EM14" s="420"/>
      <c r="EN14" s="420"/>
      <c r="EO14" s="421"/>
      <c r="EP14" s="422"/>
      <c r="EQ14" s="419"/>
      <c r="ER14" s="420"/>
      <c r="ES14" s="420"/>
      <c r="ET14" s="420"/>
      <c r="EU14" s="420"/>
      <c r="EV14" s="421"/>
      <c r="EW14" s="422"/>
      <c r="EX14" s="419"/>
      <c r="EY14" s="420"/>
      <c r="EZ14" s="420"/>
      <c r="FA14" s="420"/>
      <c r="FB14" s="420"/>
      <c r="FC14" s="421"/>
      <c r="FD14" s="422"/>
      <c r="FE14" s="419"/>
      <c r="FF14" s="420"/>
      <c r="FG14" s="420"/>
      <c r="FH14" s="420"/>
      <c r="FI14" s="420"/>
      <c r="FJ14" s="421"/>
      <c r="FK14" s="424"/>
      <c r="FL14" s="390" t="str">
        <f t="shared" si="0"/>
        <v/>
      </c>
      <c r="FM14" s="381" t="str">
        <f t="shared" si="1"/>
        <v/>
      </c>
      <c r="FN14" s="381" t="str">
        <f t="shared" si="2"/>
        <v/>
      </c>
      <c r="FO14" s="381" t="str">
        <f t="shared" si="3"/>
        <v/>
      </c>
      <c r="FP14" s="391" t="str">
        <f t="shared" si="4"/>
        <v/>
      </c>
      <c r="FQ14" s="392"/>
    </row>
    <row r="15" spans="2:173" ht="15.75" customHeight="1" x14ac:dyDescent="0.5">
      <c r="B15" s="381">
        <v>9</v>
      </c>
      <c r="C15" s="463" t="str">
        <f>IF(นักเรียน!C14="","",นักเรียน!C14)</f>
        <v/>
      </c>
      <c r="D15" s="463" t="str">
        <f>IF(นักเรียน!D14="","",นักเรียน!D14)</f>
        <v/>
      </c>
      <c r="E15" s="382" t="str">
        <f>IF(นักเรียน!E14="","",นักเรียน!E14)</f>
        <v/>
      </c>
      <c r="F15" s="381" t="str">
        <f>IF(นักเรียน!E14="","",นักเรียน!B14)</f>
        <v/>
      </c>
      <c r="G15" s="419"/>
      <c r="H15" s="420"/>
      <c r="I15" s="420"/>
      <c r="J15" s="420"/>
      <c r="K15" s="420"/>
      <c r="L15" s="421"/>
      <c r="M15" s="421"/>
      <c r="N15" s="419"/>
      <c r="O15" s="420"/>
      <c r="P15" s="420"/>
      <c r="Q15" s="420"/>
      <c r="R15" s="420"/>
      <c r="S15" s="421"/>
      <c r="T15" s="422"/>
      <c r="U15" s="419"/>
      <c r="V15" s="420"/>
      <c r="W15" s="420"/>
      <c r="X15" s="420"/>
      <c r="Y15" s="420"/>
      <c r="Z15" s="421"/>
      <c r="AA15" s="422"/>
      <c r="AB15" s="419"/>
      <c r="AC15" s="420"/>
      <c r="AD15" s="420"/>
      <c r="AE15" s="420"/>
      <c r="AF15" s="420"/>
      <c r="AG15" s="421"/>
      <c r="AH15" s="422"/>
      <c r="AI15" s="419"/>
      <c r="AJ15" s="420"/>
      <c r="AK15" s="420"/>
      <c r="AL15" s="420"/>
      <c r="AM15" s="420"/>
      <c r="AN15" s="421"/>
      <c r="AO15" s="422"/>
      <c r="AP15" s="419"/>
      <c r="AQ15" s="420"/>
      <c r="AR15" s="420"/>
      <c r="AS15" s="420"/>
      <c r="AT15" s="420"/>
      <c r="AU15" s="421"/>
      <c r="AV15" s="422"/>
      <c r="AW15" s="423"/>
      <c r="AX15" s="420"/>
      <c r="AY15" s="420"/>
      <c r="AZ15" s="420"/>
      <c r="BA15" s="420"/>
      <c r="BB15" s="421"/>
      <c r="BC15" s="421"/>
      <c r="BD15" s="419"/>
      <c r="BE15" s="420"/>
      <c r="BF15" s="420"/>
      <c r="BG15" s="420"/>
      <c r="BH15" s="420"/>
      <c r="BI15" s="421"/>
      <c r="BJ15" s="422"/>
      <c r="BK15" s="419"/>
      <c r="BL15" s="420"/>
      <c r="BM15" s="420"/>
      <c r="BN15" s="420"/>
      <c r="BO15" s="420"/>
      <c r="BP15" s="421"/>
      <c r="BQ15" s="422"/>
      <c r="BR15" s="419"/>
      <c r="BS15" s="420"/>
      <c r="BT15" s="420"/>
      <c r="BU15" s="420"/>
      <c r="BV15" s="420"/>
      <c r="BW15" s="421"/>
      <c r="BX15" s="422"/>
      <c r="BY15" s="423"/>
      <c r="BZ15" s="420"/>
      <c r="CA15" s="420"/>
      <c r="CB15" s="420"/>
      <c r="CC15" s="420"/>
      <c r="CD15" s="421"/>
      <c r="CE15" s="421"/>
      <c r="CF15" s="419"/>
      <c r="CG15" s="420"/>
      <c r="CH15" s="420"/>
      <c r="CI15" s="420"/>
      <c r="CJ15" s="420"/>
      <c r="CK15" s="421"/>
      <c r="CL15" s="422"/>
      <c r="CM15" s="419"/>
      <c r="CN15" s="420"/>
      <c r="CO15" s="420"/>
      <c r="CP15" s="420"/>
      <c r="CQ15" s="420"/>
      <c r="CR15" s="421"/>
      <c r="CS15" s="422"/>
      <c r="CT15" s="419"/>
      <c r="CU15" s="420"/>
      <c r="CV15" s="420"/>
      <c r="CW15" s="420"/>
      <c r="CX15" s="420"/>
      <c r="CY15" s="421"/>
      <c r="CZ15" s="422"/>
      <c r="DA15" s="423"/>
      <c r="DB15" s="420"/>
      <c r="DC15" s="420"/>
      <c r="DD15" s="420"/>
      <c r="DE15" s="420"/>
      <c r="DF15" s="421"/>
      <c r="DG15" s="422"/>
      <c r="DH15" s="419"/>
      <c r="DI15" s="420"/>
      <c r="DJ15" s="420"/>
      <c r="DK15" s="420"/>
      <c r="DL15" s="420"/>
      <c r="DM15" s="421"/>
      <c r="DN15" s="422"/>
      <c r="DO15" s="419"/>
      <c r="DP15" s="420"/>
      <c r="DQ15" s="420"/>
      <c r="DR15" s="420"/>
      <c r="DS15" s="420"/>
      <c r="DT15" s="421"/>
      <c r="DU15" s="422"/>
      <c r="DV15" s="419"/>
      <c r="DW15" s="420"/>
      <c r="DX15" s="420"/>
      <c r="DY15" s="420"/>
      <c r="DZ15" s="420"/>
      <c r="EA15" s="421"/>
      <c r="EB15" s="422"/>
      <c r="EC15" s="419"/>
      <c r="ED15" s="420"/>
      <c r="EE15" s="420"/>
      <c r="EF15" s="420"/>
      <c r="EG15" s="420"/>
      <c r="EH15" s="421"/>
      <c r="EI15" s="422"/>
      <c r="EJ15" s="419"/>
      <c r="EK15" s="420"/>
      <c r="EL15" s="420"/>
      <c r="EM15" s="420"/>
      <c r="EN15" s="420"/>
      <c r="EO15" s="421"/>
      <c r="EP15" s="422"/>
      <c r="EQ15" s="419"/>
      <c r="ER15" s="420"/>
      <c r="ES15" s="420"/>
      <c r="ET15" s="420"/>
      <c r="EU15" s="420"/>
      <c r="EV15" s="421"/>
      <c r="EW15" s="422"/>
      <c r="EX15" s="419"/>
      <c r="EY15" s="420"/>
      <c r="EZ15" s="420"/>
      <c r="FA15" s="420"/>
      <c r="FB15" s="420"/>
      <c r="FC15" s="421"/>
      <c r="FD15" s="422"/>
      <c r="FE15" s="419"/>
      <c r="FF15" s="420"/>
      <c r="FG15" s="420"/>
      <c r="FH15" s="420"/>
      <c r="FI15" s="420"/>
      <c r="FJ15" s="421"/>
      <c r="FK15" s="424"/>
      <c r="FL15" s="390" t="str">
        <f t="shared" si="0"/>
        <v/>
      </c>
      <c r="FM15" s="381" t="str">
        <f t="shared" si="1"/>
        <v/>
      </c>
      <c r="FN15" s="381" t="str">
        <f t="shared" si="2"/>
        <v/>
      </c>
      <c r="FO15" s="381" t="str">
        <f t="shared" si="3"/>
        <v/>
      </c>
      <c r="FP15" s="391" t="str">
        <f t="shared" si="4"/>
        <v/>
      </c>
      <c r="FQ15" s="392"/>
    </row>
    <row r="16" spans="2:173" ht="15.75" customHeight="1" x14ac:dyDescent="0.5">
      <c r="B16" s="381">
        <v>10</v>
      </c>
      <c r="C16" s="463" t="str">
        <f>IF(นักเรียน!C15="","",นักเรียน!C15)</f>
        <v/>
      </c>
      <c r="D16" s="463" t="str">
        <f>IF(นักเรียน!D15="","",นักเรียน!D15)</f>
        <v/>
      </c>
      <c r="E16" s="382" t="str">
        <f>IF(นักเรียน!E15="","",นักเรียน!E15)</f>
        <v/>
      </c>
      <c r="F16" s="381" t="str">
        <f>IF(นักเรียน!E15="","",นักเรียน!B15)</f>
        <v/>
      </c>
      <c r="G16" s="419"/>
      <c r="H16" s="420"/>
      <c r="I16" s="420"/>
      <c r="J16" s="420"/>
      <c r="K16" s="420"/>
      <c r="L16" s="421"/>
      <c r="M16" s="421"/>
      <c r="N16" s="419"/>
      <c r="O16" s="420"/>
      <c r="P16" s="420"/>
      <c r="Q16" s="420"/>
      <c r="R16" s="420"/>
      <c r="S16" s="421"/>
      <c r="T16" s="422"/>
      <c r="U16" s="419"/>
      <c r="V16" s="420"/>
      <c r="W16" s="420"/>
      <c r="X16" s="420"/>
      <c r="Y16" s="420"/>
      <c r="Z16" s="421"/>
      <c r="AA16" s="422"/>
      <c r="AB16" s="419"/>
      <c r="AC16" s="420"/>
      <c r="AD16" s="420"/>
      <c r="AE16" s="420"/>
      <c r="AF16" s="420"/>
      <c r="AG16" s="421"/>
      <c r="AH16" s="422"/>
      <c r="AI16" s="419"/>
      <c r="AJ16" s="420"/>
      <c r="AK16" s="420"/>
      <c r="AL16" s="420"/>
      <c r="AM16" s="420"/>
      <c r="AN16" s="421"/>
      <c r="AO16" s="422"/>
      <c r="AP16" s="419"/>
      <c r="AQ16" s="420"/>
      <c r="AR16" s="420"/>
      <c r="AS16" s="420"/>
      <c r="AT16" s="420"/>
      <c r="AU16" s="421"/>
      <c r="AV16" s="422"/>
      <c r="AW16" s="423"/>
      <c r="AX16" s="420"/>
      <c r="AY16" s="420"/>
      <c r="AZ16" s="420"/>
      <c r="BA16" s="420"/>
      <c r="BB16" s="421"/>
      <c r="BC16" s="421"/>
      <c r="BD16" s="419"/>
      <c r="BE16" s="420"/>
      <c r="BF16" s="420"/>
      <c r="BG16" s="420"/>
      <c r="BH16" s="420"/>
      <c r="BI16" s="421"/>
      <c r="BJ16" s="422"/>
      <c r="BK16" s="419"/>
      <c r="BL16" s="420"/>
      <c r="BM16" s="420"/>
      <c r="BN16" s="420"/>
      <c r="BO16" s="420"/>
      <c r="BP16" s="421"/>
      <c r="BQ16" s="422"/>
      <c r="BR16" s="419"/>
      <c r="BS16" s="420"/>
      <c r="BT16" s="420"/>
      <c r="BU16" s="420"/>
      <c r="BV16" s="420"/>
      <c r="BW16" s="421"/>
      <c r="BX16" s="422"/>
      <c r="BY16" s="423"/>
      <c r="BZ16" s="420"/>
      <c r="CA16" s="420"/>
      <c r="CB16" s="420"/>
      <c r="CC16" s="420"/>
      <c r="CD16" s="421"/>
      <c r="CE16" s="421"/>
      <c r="CF16" s="419"/>
      <c r="CG16" s="420"/>
      <c r="CH16" s="420"/>
      <c r="CI16" s="420"/>
      <c r="CJ16" s="420"/>
      <c r="CK16" s="421"/>
      <c r="CL16" s="422"/>
      <c r="CM16" s="419"/>
      <c r="CN16" s="420"/>
      <c r="CO16" s="420"/>
      <c r="CP16" s="420"/>
      <c r="CQ16" s="420"/>
      <c r="CR16" s="421"/>
      <c r="CS16" s="422"/>
      <c r="CT16" s="419"/>
      <c r="CU16" s="420"/>
      <c r="CV16" s="420"/>
      <c r="CW16" s="420"/>
      <c r="CX16" s="420"/>
      <c r="CY16" s="421"/>
      <c r="CZ16" s="422"/>
      <c r="DA16" s="423"/>
      <c r="DB16" s="420"/>
      <c r="DC16" s="420"/>
      <c r="DD16" s="420"/>
      <c r="DE16" s="420"/>
      <c r="DF16" s="421"/>
      <c r="DG16" s="422"/>
      <c r="DH16" s="419"/>
      <c r="DI16" s="420"/>
      <c r="DJ16" s="420"/>
      <c r="DK16" s="420"/>
      <c r="DL16" s="420"/>
      <c r="DM16" s="421"/>
      <c r="DN16" s="422"/>
      <c r="DO16" s="419"/>
      <c r="DP16" s="420"/>
      <c r="DQ16" s="420"/>
      <c r="DR16" s="420"/>
      <c r="DS16" s="420"/>
      <c r="DT16" s="421"/>
      <c r="DU16" s="422"/>
      <c r="DV16" s="419"/>
      <c r="DW16" s="420"/>
      <c r="DX16" s="420"/>
      <c r="DY16" s="420"/>
      <c r="DZ16" s="420"/>
      <c r="EA16" s="421"/>
      <c r="EB16" s="422"/>
      <c r="EC16" s="419"/>
      <c r="ED16" s="420"/>
      <c r="EE16" s="420"/>
      <c r="EF16" s="420"/>
      <c r="EG16" s="420"/>
      <c r="EH16" s="421"/>
      <c r="EI16" s="422"/>
      <c r="EJ16" s="419"/>
      <c r="EK16" s="420"/>
      <c r="EL16" s="420"/>
      <c r="EM16" s="420"/>
      <c r="EN16" s="420"/>
      <c r="EO16" s="421"/>
      <c r="EP16" s="422"/>
      <c r="EQ16" s="419"/>
      <c r="ER16" s="420"/>
      <c r="ES16" s="420"/>
      <c r="ET16" s="420"/>
      <c r="EU16" s="420"/>
      <c r="EV16" s="421"/>
      <c r="EW16" s="422"/>
      <c r="EX16" s="419"/>
      <c r="EY16" s="420"/>
      <c r="EZ16" s="420"/>
      <c r="FA16" s="420"/>
      <c r="FB16" s="420"/>
      <c r="FC16" s="421"/>
      <c r="FD16" s="422"/>
      <c r="FE16" s="419"/>
      <c r="FF16" s="420"/>
      <c r="FG16" s="420"/>
      <c r="FH16" s="420"/>
      <c r="FI16" s="420"/>
      <c r="FJ16" s="421"/>
      <c r="FK16" s="424"/>
      <c r="FL16" s="390" t="str">
        <f t="shared" si="0"/>
        <v/>
      </c>
      <c r="FM16" s="381" t="str">
        <f t="shared" si="1"/>
        <v/>
      </c>
      <c r="FN16" s="381" t="str">
        <f t="shared" si="2"/>
        <v/>
      </c>
      <c r="FO16" s="381" t="str">
        <f t="shared" si="3"/>
        <v/>
      </c>
      <c r="FP16" s="391" t="str">
        <f t="shared" si="4"/>
        <v/>
      </c>
      <c r="FQ16" s="392"/>
    </row>
    <row r="17" spans="2:173" ht="15.75" customHeight="1" x14ac:dyDescent="0.5">
      <c r="B17" s="381">
        <v>11</v>
      </c>
      <c r="C17" s="463" t="str">
        <f>IF(นักเรียน!C16="","",นักเรียน!C16)</f>
        <v/>
      </c>
      <c r="D17" s="463" t="str">
        <f>IF(นักเรียน!D16="","",นักเรียน!D16)</f>
        <v/>
      </c>
      <c r="E17" s="382" t="str">
        <f>IF(นักเรียน!E16="","",นักเรียน!E16)</f>
        <v/>
      </c>
      <c r="F17" s="381" t="str">
        <f>IF(นักเรียน!E16="","",นักเรียน!B16)</f>
        <v/>
      </c>
      <c r="G17" s="419"/>
      <c r="H17" s="420"/>
      <c r="I17" s="420"/>
      <c r="J17" s="420"/>
      <c r="K17" s="420"/>
      <c r="L17" s="421"/>
      <c r="M17" s="421"/>
      <c r="N17" s="419"/>
      <c r="O17" s="420"/>
      <c r="P17" s="420"/>
      <c r="Q17" s="420"/>
      <c r="R17" s="420"/>
      <c r="S17" s="421"/>
      <c r="T17" s="422"/>
      <c r="U17" s="419"/>
      <c r="V17" s="420"/>
      <c r="W17" s="420"/>
      <c r="X17" s="420"/>
      <c r="Y17" s="420"/>
      <c r="Z17" s="421"/>
      <c r="AA17" s="422"/>
      <c r="AB17" s="419"/>
      <c r="AC17" s="420"/>
      <c r="AD17" s="420"/>
      <c r="AE17" s="420"/>
      <c r="AF17" s="420"/>
      <c r="AG17" s="421"/>
      <c r="AH17" s="422"/>
      <c r="AI17" s="419"/>
      <c r="AJ17" s="420"/>
      <c r="AK17" s="420"/>
      <c r="AL17" s="420"/>
      <c r="AM17" s="420"/>
      <c r="AN17" s="421"/>
      <c r="AO17" s="422"/>
      <c r="AP17" s="419"/>
      <c r="AQ17" s="420"/>
      <c r="AR17" s="420"/>
      <c r="AS17" s="420"/>
      <c r="AT17" s="420"/>
      <c r="AU17" s="421"/>
      <c r="AV17" s="422"/>
      <c r="AW17" s="423"/>
      <c r="AX17" s="420"/>
      <c r="AY17" s="420"/>
      <c r="AZ17" s="420"/>
      <c r="BA17" s="420"/>
      <c r="BB17" s="421"/>
      <c r="BC17" s="421"/>
      <c r="BD17" s="419"/>
      <c r="BE17" s="420"/>
      <c r="BF17" s="420"/>
      <c r="BG17" s="420"/>
      <c r="BH17" s="420"/>
      <c r="BI17" s="421"/>
      <c r="BJ17" s="422"/>
      <c r="BK17" s="419"/>
      <c r="BL17" s="420"/>
      <c r="BM17" s="420"/>
      <c r="BN17" s="420"/>
      <c r="BO17" s="420"/>
      <c r="BP17" s="421"/>
      <c r="BQ17" s="422"/>
      <c r="BR17" s="419"/>
      <c r="BS17" s="420"/>
      <c r="BT17" s="420"/>
      <c r="BU17" s="420"/>
      <c r="BV17" s="420"/>
      <c r="BW17" s="421"/>
      <c r="BX17" s="422"/>
      <c r="BY17" s="423"/>
      <c r="BZ17" s="420"/>
      <c r="CA17" s="420"/>
      <c r="CB17" s="420"/>
      <c r="CC17" s="420"/>
      <c r="CD17" s="421"/>
      <c r="CE17" s="421"/>
      <c r="CF17" s="419"/>
      <c r="CG17" s="420"/>
      <c r="CH17" s="420"/>
      <c r="CI17" s="420"/>
      <c r="CJ17" s="420"/>
      <c r="CK17" s="421"/>
      <c r="CL17" s="422"/>
      <c r="CM17" s="419"/>
      <c r="CN17" s="420"/>
      <c r="CO17" s="420"/>
      <c r="CP17" s="420"/>
      <c r="CQ17" s="420"/>
      <c r="CR17" s="421"/>
      <c r="CS17" s="422"/>
      <c r="CT17" s="419"/>
      <c r="CU17" s="420"/>
      <c r="CV17" s="420"/>
      <c r="CW17" s="420"/>
      <c r="CX17" s="420"/>
      <c r="CY17" s="421"/>
      <c r="CZ17" s="422"/>
      <c r="DA17" s="423"/>
      <c r="DB17" s="420"/>
      <c r="DC17" s="420"/>
      <c r="DD17" s="420"/>
      <c r="DE17" s="420"/>
      <c r="DF17" s="421"/>
      <c r="DG17" s="422"/>
      <c r="DH17" s="419"/>
      <c r="DI17" s="420"/>
      <c r="DJ17" s="420"/>
      <c r="DK17" s="420"/>
      <c r="DL17" s="420"/>
      <c r="DM17" s="421"/>
      <c r="DN17" s="422"/>
      <c r="DO17" s="419"/>
      <c r="DP17" s="420"/>
      <c r="DQ17" s="420"/>
      <c r="DR17" s="420"/>
      <c r="DS17" s="420"/>
      <c r="DT17" s="421"/>
      <c r="DU17" s="422"/>
      <c r="DV17" s="419"/>
      <c r="DW17" s="420"/>
      <c r="DX17" s="420"/>
      <c r="DY17" s="420"/>
      <c r="DZ17" s="420"/>
      <c r="EA17" s="421"/>
      <c r="EB17" s="422"/>
      <c r="EC17" s="419"/>
      <c r="ED17" s="420"/>
      <c r="EE17" s="420"/>
      <c r="EF17" s="420"/>
      <c r="EG17" s="420"/>
      <c r="EH17" s="421"/>
      <c r="EI17" s="422"/>
      <c r="EJ17" s="419"/>
      <c r="EK17" s="420"/>
      <c r="EL17" s="420"/>
      <c r="EM17" s="420"/>
      <c r="EN17" s="420"/>
      <c r="EO17" s="421"/>
      <c r="EP17" s="422"/>
      <c r="EQ17" s="419"/>
      <c r="ER17" s="420"/>
      <c r="ES17" s="420"/>
      <c r="ET17" s="420"/>
      <c r="EU17" s="420"/>
      <c r="EV17" s="421"/>
      <c r="EW17" s="422"/>
      <c r="EX17" s="419"/>
      <c r="EY17" s="420"/>
      <c r="EZ17" s="420"/>
      <c r="FA17" s="420"/>
      <c r="FB17" s="420"/>
      <c r="FC17" s="421"/>
      <c r="FD17" s="422"/>
      <c r="FE17" s="419"/>
      <c r="FF17" s="420"/>
      <c r="FG17" s="420"/>
      <c r="FH17" s="420"/>
      <c r="FI17" s="420"/>
      <c r="FJ17" s="421"/>
      <c r="FK17" s="424"/>
      <c r="FL17" s="390" t="str">
        <f t="shared" si="0"/>
        <v/>
      </c>
      <c r="FM17" s="381" t="str">
        <f t="shared" si="1"/>
        <v/>
      </c>
      <c r="FN17" s="381" t="str">
        <f t="shared" si="2"/>
        <v/>
      </c>
      <c r="FO17" s="381" t="str">
        <f t="shared" si="3"/>
        <v/>
      </c>
      <c r="FP17" s="391" t="str">
        <f t="shared" si="4"/>
        <v/>
      </c>
      <c r="FQ17" s="392"/>
    </row>
    <row r="18" spans="2:173" ht="15.75" customHeight="1" x14ac:dyDescent="0.5">
      <c r="B18" s="381">
        <v>12</v>
      </c>
      <c r="C18" s="463" t="str">
        <f>IF(นักเรียน!C17="","",นักเรียน!C17)</f>
        <v/>
      </c>
      <c r="D18" s="463" t="str">
        <f>IF(นักเรียน!D17="","",นักเรียน!D17)</f>
        <v/>
      </c>
      <c r="E18" s="382" t="str">
        <f>IF(นักเรียน!E17="","",นักเรียน!E17)</f>
        <v/>
      </c>
      <c r="F18" s="381" t="str">
        <f>IF(นักเรียน!E17="","",นักเรียน!B17)</f>
        <v/>
      </c>
      <c r="G18" s="419"/>
      <c r="H18" s="420"/>
      <c r="I18" s="420"/>
      <c r="J18" s="420"/>
      <c r="K18" s="420"/>
      <c r="L18" s="421"/>
      <c r="M18" s="421"/>
      <c r="N18" s="419"/>
      <c r="O18" s="420"/>
      <c r="P18" s="420"/>
      <c r="Q18" s="420"/>
      <c r="R18" s="420"/>
      <c r="S18" s="421"/>
      <c r="T18" s="422"/>
      <c r="U18" s="419"/>
      <c r="V18" s="420"/>
      <c r="W18" s="420"/>
      <c r="X18" s="420"/>
      <c r="Y18" s="420"/>
      <c r="Z18" s="421"/>
      <c r="AA18" s="422"/>
      <c r="AB18" s="419"/>
      <c r="AC18" s="420"/>
      <c r="AD18" s="420"/>
      <c r="AE18" s="420"/>
      <c r="AF18" s="420"/>
      <c r="AG18" s="421"/>
      <c r="AH18" s="422"/>
      <c r="AI18" s="419"/>
      <c r="AJ18" s="420"/>
      <c r="AK18" s="420"/>
      <c r="AL18" s="420"/>
      <c r="AM18" s="420"/>
      <c r="AN18" s="421"/>
      <c r="AO18" s="422"/>
      <c r="AP18" s="419"/>
      <c r="AQ18" s="420"/>
      <c r="AR18" s="420"/>
      <c r="AS18" s="420"/>
      <c r="AT18" s="420"/>
      <c r="AU18" s="421"/>
      <c r="AV18" s="422"/>
      <c r="AW18" s="423"/>
      <c r="AX18" s="420"/>
      <c r="AY18" s="420"/>
      <c r="AZ18" s="420"/>
      <c r="BA18" s="420"/>
      <c r="BB18" s="421"/>
      <c r="BC18" s="421"/>
      <c r="BD18" s="419"/>
      <c r="BE18" s="420"/>
      <c r="BF18" s="420"/>
      <c r="BG18" s="420"/>
      <c r="BH18" s="420"/>
      <c r="BI18" s="421"/>
      <c r="BJ18" s="422"/>
      <c r="BK18" s="419"/>
      <c r="BL18" s="420"/>
      <c r="BM18" s="420"/>
      <c r="BN18" s="420"/>
      <c r="BO18" s="420"/>
      <c r="BP18" s="421"/>
      <c r="BQ18" s="422"/>
      <c r="BR18" s="419"/>
      <c r="BS18" s="420"/>
      <c r="BT18" s="420"/>
      <c r="BU18" s="420"/>
      <c r="BV18" s="420"/>
      <c r="BW18" s="421"/>
      <c r="BX18" s="422"/>
      <c r="BY18" s="423"/>
      <c r="BZ18" s="420"/>
      <c r="CA18" s="420"/>
      <c r="CB18" s="420"/>
      <c r="CC18" s="420"/>
      <c r="CD18" s="421"/>
      <c r="CE18" s="421"/>
      <c r="CF18" s="419"/>
      <c r="CG18" s="420"/>
      <c r="CH18" s="420"/>
      <c r="CI18" s="420"/>
      <c r="CJ18" s="420"/>
      <c r="CK18" s="421"/>
      <c r="CL18" s="422"/>
      <c r="CM18" s="419"/>
      <c r="CN18" s="420"/>
      <c r="CO18" s="420"/>
      <c r="CP18" s="420"/>
      <c r="CQ18" s="420"/>
      <c r="CR18" s="421"/>
      <c r="CS18" s="422"/>
      <c r="CT18" s="419"/>
      <c r="CU18" s="420"/>
      <c r="CV18" s="420"/>
      <c r="CW18" s="420"/>
      <c r="CX18" s="420"/>
      <c r="CY18" s="421"/>
      <c r="CZ18" s="422"/>
      <c r="DA18" s="423"/>
      <c r="DB18" s="420"/>
      <c r="DC18" s="420"/>
      <c r="DD18" s="420"/>
      <c r="DE18" s="420"/>
      <c r="DF18" s="421"/>
      <c r="DG18" s="422"/>
      <c r="DH18" s="419"/>
      <c r="DI18" s="420"/>
      <c r="DJ18" s="420"/>
      <c r="DK18" s="420"/>
      <c r="DL18" s="420"/>
      <c r="DM18" s="421"/>
      <c r="DN18" s="422"/>
      <c r="DO18" s="419"/>
      <c r="DP18" s="420"/>
      <c r="DQ18" s="420"/>
      <c r="DR18" s="420"/>
      <c r="DS18" s="420"/>
      <c r="DT18" s="421"/>
      <c r="DU18" s="422"/>
      <c r="DV18" s="419"/>
      <c r="DW18" s="420"/>
      <c r="DX18" s="420"/>
      <c r="DY18" s="420"/>
      <c r="DZ18" s="420"/>
      <c r="EA18" s="421"/>
      <c r="EB18" s="422"/>
      <c r="EC18" s="419"/>
      <c r="ED18" s="420"/>
      <c r="EE18" s="420"/>
      <c r="EF18" s="420"/>
      <c r="EG18" s="420"/>
      <c r="EH18" s="421"/>
      <c r="EI18" s="422"/>
      <c r="EJ18" s="419"/>
      <c r="EK18" s="420"/>
      <c r="EL18" s="420"/>
      <c r="EM18" s="420"/>
      <c r="EN18" s="420"/>
      <c r="EO18" s="421"/>
      <c r="EP18" s="422"/>
      <c r="EQ18" s="419"/>
      <c r="ER18" s="420"/>
      <c r="ES18" s="420"/>
      <c r="ET18" s="420"/>
      <c r="EU18" s="420"/>
      <c r="EV18" s="421"/>
      <c r="EW18" s="422"/>
      <c r="EX18" s="419"/>
      <c r="EY18" s="420"/>
      <c r="EZ18" s="420"/>
      <c r="FA18" s="420"/>
      <c r="FB18" s="420"/>
      <c r="FC18" s="421"/>
      <c r="FD18" s="422"/>
      <c r="FE18" s="419"/>
      <c r="FF18" s="420"/>
      <c r="FG18" s="420"/>
      <c r="FH18" s="420"/>
      <c r="FI18" s="420"/>
      <c r="FJ18" s="421"/>
      <c r="FK18" s="424"/>
      <c r="FL18" s="390" t="str">
        <f t="shared" si="0"/>
        <v/>
      </c>
      <c r="FM18" s="381" t="str">
        <f t="shared" si="1"/>
        <v/>
      </c>
      <c r="FN18" s="381" t="str">
        <f t="shared" si="2"/>
        <v/>
      </c>
      <c r="FO18" s="381" t="str">
        <f t="shared" si="3"/>
        <v/>
      </c>
      <c r="FP18" s="391" t="str">
        <f t="shared" si="4"/>
        <v/>
      </c>
      <c r="FQ18" s="392"/>
    </row>
    <row r="19" spans="2:173" ht="15.75" customHeight="1" x14ac:dyDescent="0.5">
      <c r="B19" s="381">
        <v>13</v>
      </c>
      <c r="C19" s="463" t="str">
        <f>IF(นักเรียน!C18="","",นักเรียน!C18)</f>
        <v/>
      </c>
      <c r="D19" s="463" t="str">
        <f>IF(นักเรียน!D18="","",นักเรียน!D18)</f>
        <v/>
      </c>
      <c r="E19" s="382" t="str">
        <f>IF(นักเรียน!E18="","",นักเรียน!E18)</f>
        <v/>
      </c>
      <c r="F19" s="381" t="str">
        <f>IF(นักเรียน!E18="","",นักเรียน!B18)</f>
        <v/>
      </c>
      <c r="G19" s="419"/>
      <c r="H19" s="420"/>
      <c r="I19" s="420"/>
      <c r="J19" s="420"/>
      <c r="K19" s="420"/>
      <c r="L19" s="421"/>
      <c r="M19" s="421"/>
      <c r="N19" s="419"/>
      <c r="O19" s="420"/>
      <c r="P19" s="420"/>
      <c r="Q19" s="420"/>
      <c r="R19" s="420"/>
      <c r="S19" s="421"/>
      <c r="T19" s="422"/>
      <c r="U19" s="419"/>
      <c r="V19" s="420"/>
      <c r="W19" s="420"/>
      <c r="X19" s="420"/>
      <c r="Y19" s="420"/>
      <c r="Z19" s="421"/>
      <c r="AA19" s="422"/>
      <c r="AB19" s="419"/>
      <c r="AC19" s="420"/>
      <c r="AD19" s="420"/>
      <c r="AE19" s="420"/>
      <c r="AF19" s="420"/>
      <c r="AG19" s="421"/>
      <c r="AH19" s="422"/>
      <c r="AI19" s="419"/>
      <c r="AJ19" s="420"/>
      <c r="AK19" s="420"/>
      <c r="AL19" s="420"/>
      <c r="AM19" s="420"/>
      <c r="AN19" s="421"/>
      <c r="AO19" s="422"/>
      <c r="AP19" s="419"/>
      <c r="AQ19" s="420"/>
      <c r="AR19" s="420"/>
      <c r="AS19" s="420"/>
      <c r="AT19" s="420"/>
      <c r="AU19" s="421"/>
      <c r="AV19" s="422"/>
      <c r="AW19" s="423"/>
      <c r="AX19" s="420"/>
      <c r="AY19" s="420"/>
      <c r="AZ19" s="420"/>
      <c r="BA19" s="420"/>
      <c r="BB19" s="421"/>
      <c r="BC19" s="421"/>
      <c r="BD19" s="419"/>
      <c r="BE19" s="420"/>
      <c r="BF19" s="420"/>
      <c r="BG19" s="420"/>
      <c r="BH19" s="420"/>
      <c r="BI19" s="421"/>
      <c r="BJ19" s="422"/>
      <c r="BK19" s="419"/>
      <c r="BL19" s="420"/>
      <c r="BM19" s="420"/>
      <c r="BN19" s="420"/>
      <c r="BO19" s="420"/>
      <c r="BP19" s="421"/>
      <c r="BQ19" s="422"/>
      <c r="BR19" s="419"/>
      <c r="BS19" s="420"/>
      <c r="BT19" s="420"/>
      <c r="BU19" s="420"/>
      <c r="BV19" s="420"/>
      <c r="BW19" s="421"/>
      <c r="BX19" s="422"/>
      <c r="BY19" s="423"/>
      <c r="BZ19" s="420"/>
      <c r="CA19" s="420"/>
      <c r="CB19" s="420"/>
      <c r="CC19" s="420"/>
      <c r="CD19" s="421"/>
      <c r="CE19" s="421"/>
      <c r="CF19" s="419"/>
      <c r="CG19" s="420"/>
      <c r="CH19" s="420"/>
      <c r="CI19" s="420"/>
      <c r="CJ19" s="420"/>
      <c r="CK19" s="421"/>
      <c r="CL19" s="422"/>
      <c r="CM19" s="419"/>
      <c r="CN19" s="420"/>
      <c r="CO19" s="420"/>
      <c r="CP19" s="420"/>
      <c r="CQ19" s="420"/>
      <c r="CR19" s="421"/>
      <c r="CS19" s="422"/>
      <c r="CT19" s="419"/>
      <c r="CU19" s="420"/>
      <c r="CV19" s="420"/>
      <c r="CW19" s="420"/>
      <c r="CX19" s="420"/>
      <c r="CY19" s="421"/>
      <c r="CZ19" s="422"/>
      <c r="DA19" s="423"/>
      <c r="DB19" s="420"/>
      <c r="DC19" s="420"/>
      <c r="DD19" s="420"/>
      <c r="DE19" s="420"/>
      <c r="DF19" s="421"/>
      <c r="DG19" s="422"/>
      <c r="DH19" s="419"/>
      <c r="DI19" s="420"/>
      <c r="DJ19" s="420"/>
      <c r="DK19" s="420"/>
      <c r="DL19" s="420"/>
      <c r="DM19" s="421"/>
      <c r="DN19" s="422"/>
      <c r="DO19" s="419"/>
      <c r="DP19" s="420"/>
      <c r="DQ19" s="420"/>
      <c r="DR19" s="420"/>
      <c r="DS19" s="420"/>
      <c r="DT19" s="421"/>
      <c r="DU19" s="422"/>
      <c r="DV19" s="419"/>
      <c r="DW19" s="420"/>
      <c r="DX19" s="420"/>
      <c r="DY19" s="420"/>
      <c r="DZ19" s="420"/>
      <c r="EA19" s="421"/>
      <c r="EB19" s="422"/>
      <c r="EC19" s="419"/>
      <c r="ED19" s="420"/>
      <c r="EE19" s="420"/>
      <c r="EF19" s="420"/>
      <c r="EG19" s="420"/>
      <c r="EH19" s="421"/>
      <c r="EI19" s="422"/>
      <c r="EJ19" s="419"/>
      <c r="EK19" s="420"/>
      <c r="EL19" s="420"/>
      <c r="EM19" s="420"/>
      <c r="EN19" s="420"/>
      <c r="EO19" s="421"/>
      <c r="EP19" s="422"/>
      <c r="EQ19" s="419"/>
      <c r="ER19" s="420"/>
      <c r="ES19" s="420"/>
      <c r="ET19" s="420"/>
      <c r="EU19" s="420"/>
      <c r="EV19" s="421"/>
      <c r="EW19" s="422"/>
      <c r="EX19" s="419"/>
      <c r="EY19" s="420"/>
      <c r="EZ19" s="420"/>
      <c r="FA19" s="420"/>
      <c r="FB19" s="420"/>
      <c r="FC19" s="421"/>
      <c r="FD19" s="422"/>
      <c r="FE19" s="419"/>
      <c r="FF19" s="420"/>
      <c r="FG19" s="420"/>
      <c r="FH19" s="420"/>
      <c r="FI19" s="420"/>
      <c r="FJ19" s="421"/>
      <c r="FK19" s="424"/>
      <c r="FL19" s="390" t="str">
        <f t="shared" si="0"/>
        <v/>
      </c>
      <c r="FM19" s="381" t="str">
        <f t="shared" si="1"/>
        <v/>
      </c>
      <c r="FN19" s="381" t="str">
        <f t="shared" si="2"/>
        <v/>
      </c>
      <c r="FO19" s="381" t="str">
        <f t="shared" si="3"/>
        <v/>
      </c>
      <c r="FP19" s="391" t="str">
        <f t="shared" si="4"/>
        <v/>
      </c>
      <c r="FQ19" s="392"/>
    </row>
    <row r="20" spans="2:173" ht="15.75" customHeight="1" x14ac:dyDescent="0.5">
      <c r="B20" s="381">
        <v>14</v>
      </c>
      <c r="C20" s="463" t="str">
        <f>IF(นักเรียน!C19="","",นักเรียน!C19)</f>
        <v/>
      </c>
      <c r="D20" s="463" t="str">
        <f>IF(นักเรียน!D19="","",นักเรียน!D19)</f>
        <v/>
      </c>
      <c r="E20" s="382" t="str">
        <f>IF(นักเรียน!E19="","",นักเรียน!E19)</f>
        <v/>
      </c>
      <c r="F20" s="381" t="str">
        <f>IF(นักเรียน!E19="","",นักเรียน!B19)</f>
        <v/>
      </c>
      <c r="G20" s="419"/>
      <c r="H20" s="420"/>
      <c r="I20" s="420"/>
      <c r="J20" s="420"/>
      <c r="K20" s="420"/>
      <c r="L20" s="421"/>
      <c r="M20" s="421"/>
      <c r="N20" s="419"/>
      <c r="O20" s="420"/>
      <c r="P20" s="420"/>
      <c r="Q20" s="420"/>
      <c r="R20" s="420"/>
      <c r="S20" s="421"/>
      <c r="T20" s="422"/>
      <c r="U20" s="419"/>
      <c r="V20" s="420"/>
      <c r="W20" s="420"/>
      <c r="X20" s="420"/>
      <c r="Y20" s="420"/>
      <c r="Z20" s="421"/>
      <c r="AA20" s="422"/>
      <c r="AB20" s="419"/>
      <c r="AC20" s="420"/>
      <c r="AD20" s="420"/>
      <c r="AE20" s="420"/>
      <c r="AF20" s="420"/>
      <c r="AG20" s="421"/>
      <c r="AH20" s="422"/>
      <c r="AI20" s="419"/>
      <c r="AJ20" s="420"/>
      <c r="AK20" s="420"/>
      <c r="AL20" s="420"/>
      <c r="AM20" s="420"/>
      <c r="AN20" s="421"/>
      <c r="AO20" s="422"/>
      <c r="AP20" s="419"/>
      <c r="AQ20" s="420"/>
      <c r="AR20" s="420"/>
      <c r="AS20" s="420"/>
      <c r="AT20" s="420"/>
      <c r="AU20" s="421"/>
      <c r="AV20" s="422"/>
      <c r="AW20" s="423"/>
      <c r="AX20" s="420"/>
      <c r="AY20" s="420"/>
      <c r="AZ20" s="420"/>
      <c r="BA20" s="420"/>
      <c r="BB20" s="421"/>
      <c r="BC20" s="421"/>
      <c r="BD20" s="419"/>
      <c r="BE20" s="420"/>
      <c r="BF20" s="420"/>
      <c r="BG20" s="420"/>
      <c r="BH20" s="420"/>
      <c r="BI20" s="421"/>
      <c r="BJ20" s="422"/>
      <c r="BK20" s="419"/>
      <c r="BL20" s="420"/>
      <c r="BM20" s="420"/>
      <c r="BN20" s="420"/>
      <c r="BO20" s="420"/>
      <c r="BP20" s="421"/>
      <c r="BQ20" s="422"/>
      <c r="BR20" s="419"/>
      <c r="BS20" s="420"/>
      <c r="BT20" s="420"/>
      <c r="BU20" s="420"/>
      <c r="BV20" s="420"/>
      <c r="BW20" s="421"/>
      <c r="BX20" s="422"/>
      <c r="BY20" s="423"/>
      <c r="BZ20" s="420"/>
      <c r="CA20" s="420"/>
      <c r="CB20" s="420"/>
      <c r="CC20" s="420"/>
      <c r="CD20" s="421"/>
      <c r="CE20" s="421"/>
      <c r="CF20" s="419"/>
      <c r="CG20" s="420"/>
      <c r="CH20" s="420"/>
      <c r="CI20" s="420"/>
      <c r="CJ20" s="420"/>
      <c r="CK20" s="421"/>
      <c r="CL20" s="422"/>
      <c r="CM20" s="419"/>
      <c r="CN20" s="420"/>
      <c r="CO20" s="420"/>
      <c r="CP20" s="420"/>
      <c r="CQ20" s="420"/>
      <c r="CR20" s="421"/>
      <c r="CS20" s="422"/>
      <c r="CT20" s="419"/>
      <c r="CU20" s="420"/>
      <c r="CV20" s="420"/>
      <c r="CW20" s="420"/>
      <c r="CX20" s="420"/>
      <c r="CY20" s="421"/>
      <c r="CZ20" s="422"/>
      <c r="DA20" s="423"/>
      <c r="DB20" s="420"/>
      <c r="DC20" s="420"/>
      <c r="DD20" s="420"/>
      <c r="DE20" s="420"/>
      <c r="DF20" s="421"/>
      <c r="DG20" s="422"/>
      <c r="DH20" s="419"/>
      <c r="DI20" s="420"/>
      <c r="DJ20" s="420"/>
      <c r="DK20" s="420"/>
      <c r="DL20" s="420"/>
      <c r="DM20" s="421"/>
      <c r="DN20" s="422"/>
      <c r="DO20" s="419"/>
      <c r="DP20" s="420"/>
      <c r="DQ20" s="420"/>
      <c r="DR20" s="420"/>
      <c r="DS20" s="420"/>
      <c r="DT20" s="421"/>
      <c r="DU20" s="422"/>
      <c r="DV20" s="419"/>
      <c r="DW20" s="420"/>
      <c r="DX20" s="420"/>
      <c r="DY20" s="420"/>
      <c r="DZ20" s="420"/>
      <c r="EA20" s="421"/>
      <c r="EB20" s="422"/>
      <c r="EC20" s="419"/>
      <c r="ED20" s="420"/>
      <c r="EE20" s="420"/>
      <c r="EF20" s="420"/>
      <c r="EG20" s="420"/>
      <c r="EH20" s="421"/>
      <c r="EI20" s="422"/>
      <c r="EJ20" s="419"/>
      <c r="EK20" s="420"/>
      <c r="EL20" s="420"/>
      <c r="EM20" s="420"/>
      <c r="EN20" s="420"/>
      <c r="EO20" s="421"/>
      <c r="EP20" s="422"/>
      <c r="EQ20" s="419"/>
      <c r="ER20" s="420"/>
      <c r="ES20" s="420"/>
      <c r="ET20" s="420"/>
      <c r="EU20" s="420"/>
      <c r="EV20" s="421"/>
      <c r="EW20" s="422"/>
      <c r="EX20" s="419"/>
      <c r="EY20" s="420"/>
      <c r="EZ20" s="420"/>
      <c r="FA20" s="420"/>
      <c r="FB20" s="420"/>
      <c r="FC20" s="421"/>
      <c r="FD20" s="422"/>
      <c r="FE20" s="419"/>
      <c r="FF20" s="420"/>
      <c r="FG20" s="420"/>
      <c r="FH20" s="420"/>
      <c r="FI20" s="420"/>
      <c r="FJ20" s="421"/>
      <c r="FK20" s="424"/>
      <c r="FL20" s="390" t="str">
        <f t="shared" si="0"/>
        <v/>
      </c>
      <c r="FM20" s="381" t="str">
        <f t="shared" si="1"/>
        <v/>
      </c>
      <c r="FN20" s="381" t="str">
        <f t="shared" si="2"/>
        <v/>
      </c>
      <c r="FO20" s="381" t="str">
        <f t="shared" si="3"/>
        <v/>
      </c>
      <c r="FP20" s="391" t="str">
        <f t="shared" si="4"/>
        <v/>
      </c>
      <c r="FQ20" s="392"/>
    </row>
    <row r="21" spans="2:173" ht="15.75" customHeight="1" x14ac:dyDescent="0.5">
      <c r="B21" s="381">
        <v>15</v>
      </c>
      <c r="C21" s="463" t="str">
        <f>IF(นักเรียน!C20="","",นักเรียน!C20)</f>
        <v/>
      </c>
      <c r="D21" s="463" t="str">
        <f>IF(นักเรียน!D20="","",นักเรียน!D20)</f>
        <v/>
      </c>
      <c r="E21" s="382" t="str">
        <f>IF(นักเรียน!E20="","",นักเรียน!E20)</f>
        <v/>
      </c>
      <c r="F21" s="381" t="str">
        <f>IF(นักเรียน!E20="","",นักเรียน!B20)</f>
        <v/>
      </c>
      <c r="G21" s="419"/>
      <c r="H21" s="420"/>
      <c r="I21" s="420"/>
      <c r="J21" s="420"/>
      <c r="K21" s="420"/>
      <c r="L21" s="421"/>
      <c r="M21" s="421"/>
      <c r="N21" s="419"/>
      <c r="O21" s="420"/>
      <c r="P21" s="420"/>
      <c r="Q21" s="420"/>
      <c r="R21" s="420"/>
      <c r="S21" s="421"/>
      <c r="T21" s="422"/>
      <c r="U21" s="419"/>
      <c r="V21" s="420"/>
      <c r="W21" s="420"/>
      <c r="X21" s="420"/>
      <c r="Y21" s="420"/>
      <c r="Z21" s="421"/>
      <c r="AA21" s="422"/>
      <c r="AB21" s="419"/>
      <c r="AC21" s="420"/>
      <c r="AD21" s="420"/>
      <c r="AE21" s="420"/>
      <c r="AF21" s="420"/>
      <c r="AG21" s="421"/>
      <c r="AH21" s="422"/>
      <c r="AI21" s="419"/>
      <c r="AJ21" s="420"/>
      <c r="AK21" s="420"/>
      <c r="AL21" s="420"/>
      <c r="AM21" s="420"/>
      <c r="AN21" s="421"/>
      <c r="AO21" s="422"/>
      <c r="AP21" s="419"/>
      <c r="AQ21" s="420"/>
      <c r="AR21" s="420"/>
      <c r="AS21" s="420"/>
      <c r="AT21" s="420"/>
      <c r="AU21" s="421"/>
      <c r="AV21" s="422"/>
      <c r="AW21" s="423"/>
      <c r="AX21" s="420"/>
      <c r="AY21" s="420"/>
      <c r="AZ21" s="420"/>
      <c r="BA21" s="420"/>
      <c r="BB21" s="421"/>
      <c r="BC21" s="421"/>
      <c r="BD21" s="419"/>
      <c r="BE21" s="420"/>
      <c r="BF21" s="420"/>
      <c r="BG21" s="420"/>
      <c r="BH21" s="420"/>
      <c r="BI21" s="421"/>
      <c r="BJ21" s="422"/>
      <c r="BK21" s="419"/>
      <c r="BL21" s="420"/>
      <c r="BM21" s="420"/>
      <c r="BN21" s="420"/>
      <c r="BO21" s="420"/>
      <c r="BP21" s="421"/>
      <c r="BQ21" s="422"/>
      <c r="BR21" s="419"/>
      <c r="BS21" s="420"/>
      <c r="BT21" s="420"/>
      <c r="BU21" s="420"/>
      <c r="BV21" s="420"/>
      <c r="BW21" s="421"/>
      <c r="BX21" s="422"/>
      <c r="BY21" s="423"/>
      <c r="BZ21" s="420"/>
      <c r="CA21" s="420"/>
      <c r="CB21" s="420"/>
      <c r="CC21" s="420"/>
      <c r="CD21" s="421"/>
      <c r="CE21" s="421"/>
      <c r="CF21" s="419"/>
      <c r="CG21" s="420"/>
      <c r="CH21" s="420"/>
      <c r="CI21" s="420"/>
      <c r="CJ21" s="420"/>
      <c r="CK21" s="421"/>
      <c r="CL21" s="422"/>
      <c r="CM21" s="419"/>
      <c r="CN21" s="420"/>
      <c r="CO21" s="420"/>
      <c r="CP21" s="420"/>
      <c r="CQ21" s="420"/>
      <c r="CR21" s="421"/>
      <c r="CS21" s="422"/>
      <c r="CT21" s="419"/>
      <c r="CU21" s="420"/>
      <c r="CV21" s="420"/>
      <c r="CW21" s="420"/>
      <c r="CX21" s="420"/>
      <c r="CY21" s="421"/>
      <c r="CZ21" s="422"/>
      <c r="DA21" s="423"/>
      <c r="DB21" s="420"/>
      <c r="DC21" s="420"/>
      <c r="DD21" s="420"/>
      <c r="DE21" s="420"/>
      <c r="DF21" s="421"/>
      <c r="DG21" s="422"/>
      <c r="DH21" s="419"/>
      <c r="DI21" s="420"/>
      <c r="DJ21" s="420"/>
      <c r="DK21" s="420"/>
      <c r="DL21" s="420"/>
      <c r="DM21" s="421"/>
      <c r="DN21" s="422"/>
      <c r="DO21" s="419"/>
      <c r="DP21" s="420"/>
      <c r="DQ21" s="420"/>
      <c r="DR21" s="420"/>
      <c r="DS21" s="420"/>
      <c r="DT21" s="421"/>
      <c r="DU21" s="422"/>
      <c r="DV21" s="419"/>
      <c r="DW21" s="420"/>
      <c r="DX21" s="420"/>
      <c r="DY21" s="420"/>
      <c r="DZ21" s="420"/>
      <c r="EA21" s="421"/>
      <c r="EB21" s="422"/>
      <c r="EC21" s="419"/>
      <c r="ED21" s="420"/>
      <c r="EE21" s="420"/>
      <c r="EF21" s="420"/>
      <c r="EG21" s="420"/>
      <c r="EH21" s="421"/>
      <c r="EI21" s="422"/>
      <c r="EJ21" s="419"/>
      <c r="EK21" s="420"/>
      <c r="EL21" s="420"/>
      <c r="EM21" s="420"/>
      <c r="EN21" s="420"/>
      <c r="EO21" s="421"/>
      <c r="EP21" s="422"/>
      <c r="EQ21" s="419"/>
      <c r="ER21" s="420"/>
      <c r="ES21" s="420"/>
      <c r="ET21" s="420"/>
      <c r="EU21" s="420"/>
      <c r="EV21" s="421"/>
      <c r="EW21" s="422"/>
      <c r="EX21" s="419"/>
      <c r="EY21" s="420"/>
      <c r="EZ21" s="420"/>
      <c r="FA21" s="420"/>
      <c r="FB21" s="420"/>
      <c r="FC21" s="421"/>
      <c r="FD21" s="422"/>
      <c r="FE21" s="419"/>
      <c r="FF21" s="420"/>
      <c r="FG21" s="420"/>
      <c r="FH21" s="420"/>
      <c r="FI21" s="420"/>
      <c r="FJ21" s="421"/>
      <c r="FK21" s="424"/>
      <c r="FL21" s="390" t="str">
        <f t="shared" si="0"/>
        <v/>
      </c>
      <c r="FM21" s="381" t="str">
        <f t="shared" si="1"/>
        <v/>
      </c>
      <c r="FN21" s="381" t="str">
        <f t="shared" si="2"/>
        <v/>
      </c>
      <c r="FO21" s="381" t="str">
        <f t="shared" si="3"/>
        <v/>
      </c>
      <c r="FP21" s="391" t="str">
        <f t="shared" si="4"/>
        <v/>
      </c>
      <c r="FQ21" s="392"/>
    </row>
    <row r="22" spans="2:173" ht="15.75" customHeight="1" x14ac:dyDescent="0.5">
      <c r="B22" s="381">
        <v>16</v>
      </c>
      <c r="C22" s="463" t="str">
        <f>IF(นักเรียน!C21="","",นักเรียน!C21)</f>
        <v/>
      </c>
      <c r="D22" s="463" t="str">
        <f>IF(นักเรียน!D21="","",นักเรียน!D21)</f>
        <v/>
      </c>
      <c r="E22" s="382" t="str">
        <f>IF(นักเรียน!E21="","",นักเรียน!E21)</f>
        <v/>
      </c>
      <c r="F22" s="381" t="str">
        <f>IF(นักเรียน!E21="","",นักเรียน!B21)</f>
        <v/>
      </c>
      <c r="G22" s="419"/>
      <c r="H22" s="420"/>
      <c r="I22" s="420"/>
      <c r="J22" s="420"/>
      <c r="K22" s="420"/>
      <c r="L22" s="421"/>
      <c r="M22" s="421"/>
      <c r="N22" s="419"/>
      <c r="O22" s="420"/>
      <c r="P22" s="420"/>
      <c r="Q22" s="420"/>
      <c r="R22" s="420"/>
      <c r="S22" s="421"/>
      <c r="T22" s="422"/>
      <c r="U22" s="419"/>
      <c r="V22" s="420"/>
      <c r="W22" s="420"/>
      <c r="X22" s="420"/>
      <c r="Y22" s="420"/>
      <c r="Z22" s="421"/>
      <c r="AA22" s="422"/>
      <c r="AB22" s="419"/>
      <c r="AC22" s="420"/>
      <c r="AD22" s="420"/>
      <c r="AE22" s="420"/>
      <c r="AF22" s="420"/>
      <c r="AG22" s="421"/>
      <c r="AH22" s="422"/>
      <c r="AI22" s="419"/>
      <c r="AJ22" s="420"/>
      <c r="AK22" s="420"/>
      <c r="AL22" s="420"/>
      <c r="AM22" s="420"/>
      <c r="AN22" s="421"/>
      <c r="AO22" s="422"/>
      <c r="AP22" s="419"/>
      <c r="AQ22" s="420"/>
      <c r="AR22" s="420"/>
      <c r="AS22" s="420"/>
      <c r="AT22" s="420"/>
      <c r="AU22" s="421"/>
      <c r="AV22" s="422"/>
      <c r="AW22" s="423"/>
      <c r="AX22" s="420"/>
      <c r="AY22" s="420"/>
      <c r="AZ22" s="420"/>
      <c r="BA22" s="420"/>
      <c r="BB22" s="421"/>
      <c r="BC22" s="421"/>
      <c r="BD22" s="419"/>
      <c r="BE22" s="420"/>
      <c r="BF22" s="420"/>
      <c r="BG22" s="420"/>
      <c r="BH22" s="420"/>
      <c r="BI22" s="421"/>
      <c r="BJ22" s="422"/>
      <c r="BK22" s="419"/>
      <c r="BL22" s="420"/>
      <c r="BM22" s="420"/>
      <c r="BN22" s="420"/>
      <c r="BO22" s="420"/>
      <c r="BP22" s="421"/>
      <c r="BQ22" s="422"/>
      <c r="BR22" s="419"/>
      <c r="BS22" s="420"/>
      <c r="BT22" s="420"/>
      <c r="BU22" s="420"/>
      <c r="BV22" s="420"/>
      <c r="BW22" s="421"/>
      <c r="BX22" s="422"/>
      <c r="BY22" s="423"/>
      <c r="BZ22" s="420"/>
      <c r="CA22" s="420"/>
      <c r="CB22" s="420"/>
      <c r="CC22" s="420"/>
      <c r="CD22" s="421"/>
      <c r="CE22" s="421"/>
      <c r="CF22" s="419"/>
      <c r="CG22" s="420"/>
      <c r="CH22" s="420"/>
      <c r="CI22" s="420"/>
      <c r="CJ22" s="420"/>
      <c r="CK22" s="421"/>
      <c r="CL22" s="422"/>
      <c r="CM22" s="419"/>
      <c r="CN22" s="420"/>
      <c r="CO22" s="420"/>
      <c r="CP22" s="420"/>
      <c r="CQ22" s="420"/>
      <c r="CR22" s="421"/>
      <c r="CS22" s="422"/>
      <c r="CT22" s="419"/>
      <c r="CU22" s="420"/>
      <c r="CV22" s="420"/>
      <c r="CW22" s="420"/>
      <c r="CX22" s="420"/>
      <c r="CY22" s="421"/>
      <c r="CZ22" s="422"/>
      <c r="DA22" s="423"/>
      <c r="DB22" s="420"/>
      <c r="DC22" s="420"/>
      <c r="DD22" s="420"/>
      <c r="DE22" s="420"/>
      <c r="DF22" s="421"/>
      <c r="DG22" s="422"/>
      <c r="DH22" s="419"/>
      <c r="DI22" s="420"/>
      <c r="DJ22" s="420"/>
      <c r="DK22" s="420"/>
      <c r="DL22" s="420"/>
      <c r="DM22" s="421"/>
      <c r="DN22" s="422"/>
      <c r="DO22" s="419"/>
      <c r="DP22" s="420"/>
      <c r="DQ22" s="420"/>
      <c r="DR22" s="420"/>
      <c r="DS22" s="420"/>
      <c r="DT22" s="421"/>
      <c r="DU22" s="422"/>
      <c r="DV22" s="419"/>
      <c r="DW22" s="420"/>
      <c r="DX22" s="420"/>
      <c r="DY22" s="420"/>
      <c r="DZ22" s="420"/>
      <c r="EA22" s="421"/>
      <c r="EB22" s="422"/>
      <c r="EC22" s="419"/>
      <c r="ED22" s="420"/>
      <c r="EE22" s="420"/>
      <c r="EF22" s="420"/>
      <c r="EG22" s="420"/>
      <c r="EH22" s="421"/>
      <c r="EI22" s="422"/>
      <c r="EJ22" s="419"/>
      <c r="EK22" s="420"/>
      <c r="EL22" s="420"/>
      <c r="EM22" s="420"/>
      <c r="EN22" s="420"/>
      <c r="EO22" s="421"/>
      <c r="EP22" s="422"/>
      <c r="EQ22" s="419"/>
      <c r="ER22" s="420"/>
      <c r="ES22" s="420"/>
      <c r="ET22" s="420"/>
      <c r="EU22" s="420"/>
      <c r="EV22" s="421"/>
      <c r="EW22" s="422"/>
      <c r="EX22" s="419"/>
      <c r="EY22" s="420"/>
      <c r="EZ22" s="420"/>
      <c r="FA22" s="420"/>
      <c r="FB22" s="420"/>
      <c r="FC22" s="421"/>
      <c r="FD22" s="422"/>
      <c r="FE22" s="419"/>
      <c r="FF22" s="420"/>
      <c r="FG22" s="420"/>
      <c r="FH22" s="420"/>
      <c r="FI22" s="420"/>
      <c r="FJ22" s="421"/>
      <c r="FK22" s="424"/>
      <c r="FL22" s="390" t="str">
        <f t="shared" si="0"/>
        <v/>
      </c>
      <c r="FM22" s="381" t="str">
        <f t="shared" si="1"/>
        <v/>
      </c>
      <c r="FN22" s="381" t="str">
        <f t="shared" si="2"/>
        <v/>
      </c>
      <c r="FO22" s="381" t="str">
        <f t="shared" si="3"/>
        <v/>
      </c>
      <c r="FP22" s="391" t="str">
        <f t="shared" si="4"/>
        <v/>
      </c>
      <c r="FQ22" s="392"/>
    </row>
    <row r="23" spans="2:173" ht="15.75" customHeight="1" x14ac:dyDescent="0.5">
      <c r="B23" s="381">
        <v>17</v>
      </c>
      <c r="C23" s="463" t="str">
        <f>IF(นักเรียน!C22="","",นักเรียน!C22)</f>
        <v/>
      </c>
      <c r="D23" s="463" t="str">
        <f>IF(นักเรียน!D22="","",นักเรียน!D22)</f>
        <v/>
      </c>
      <c r="E23" s="382" t="str">
        <f>IF(นักเรียน!E22="","",นักเรียน!E22)</f>
        <v/>
      </c>
      <c r="F23" s="381" t="str">
        <f>IF(นักเรียน!E22="","",นักเรียน!B22)</f>
        <v/>
      </c>
      <c r="G23" s="419"/>
      <c r="H23" s="420"/>
      <c r="I23" s="420"/>
      <c r="J23" s="420"/>
      <c r="K23" s="420"/>
      <c r="L23" s="421"/>
      <c r="M23" s="421"/>
      <c r="N23" s="419"/>
      <c r="O23" s="420"/>
      <c r="P23" s="420"/>
      <c r="Q23" s="420"/>
      <c r="R23" s="420"/>
      <c r="S23" s="421"/>
      <c r="T23" s="422"/>
      <c r="U23" s="419"/>
      <c r="V23" s="420"/>
      <c r="W23" s="420"/>
      <c r="X23" s="420"/>
      <c r="Y23" s="420"/>
      <c r="Z23" s="421"/>
      <c r="AA23" s="422"/>
      <c r="AB23" s="419"/>
      <c r="AC23" s="420"/>
      <c r="AD23" s="420"/>
      <c r="AE23" s="420"/>
      <c r="AF23" s="420"/>
      <c r="AG23" s="421"/>
      <c r="AH23" s="422"/>
      <c r="AI23" s="419"/>
      <c r="AJ23" s="420"/>
      <c r="AK23" s="420"/>
      <c r="AL23" s="420"/>
      <c r="AM23" s="420"/>
      <c r="AN23" s="421"/>
      <c r="AO23" s="422"/>
      <c r="AP23" s="419"/>
      <c r="AQ23" s="420"/>
      <c r="AR23" s="420"/>
      <c r="AS23" s="420"/>
      <c r="AT23" s="420"/>
      <c r="AU23" s="421"/>
      <c r="AV23" s="422"/>
      <c r="AW23" s="423"/>
      <c r="AX23" s="420"/>
      <c r="AY23" s="420"/>
      <c r="AZ23" s="420"/>
      <c r="BA23" s="420"/>
      <c r="BB23" s="421"/>
      <c r="BC23" s="421"/>
      <c r="BD23" s="419"/>
      <c r="BE23" s="420"/>
      <c r="BF23" s="420"/>
      <c r="BG23" s="420"/>
      <c r="BH23" s="420"/>
      <c r="BI23" s="421"/>
      <c r="BJ23" s="422"/>
      <c r="BK23" s="419"/>
      <c r="BL23" s="420"/>
      <c r="BM23" s="420"/>
      <c r="BN23" s="420"/>
      <c r="BO23" s="420"/>
      <c r="BP23" s="421"/>
      <c r="BQ23" s="422"/>
      <c r="BR23" s="419"/>
      <c r="BS23" s="420"/>
      <c r="BT23" s="420"/>
      <c r="BU23" s="420"/>
      <c r="BV23" s="420"/>
      <c r="BW23" s="421"/>
      <c r="BX23" s="422"/>
      <c r="BY23" s="423"/>
      <c r="BZ23" s="420"/>
      <c r="CA23" s="420"/>
      <c r="CB23" s="420"/>
      <c r="CC23" s="420"/>
      <c r="CD23" s="421"/>
      <c r="CE23" s="421"/>
      <c r="CF23" s="419"/>
      <c r="CG23" s="420"/>
      <c r="CH23" s="420"/>
      <c r="CI23" s="420"/>
      <c r="CJ23" s="420"/>
      <c r="CK23" s="421"/>
      <c r="CL23" s="422"/>
      <c r="CM23" s="419"/>
      <c r="CN23" s="420"/>
      <c r="CO23" s="420"/>
      <c r="CP23" s="420"/>
      <c r="CQ23" s="420"/>
      <c r="CR23" s="421"/>
      <c r="CS23" s="422"/>
      <c r="CT23" s="419"/>
      <c r="CU23" s="420"/>
      <c r="CV23" s="420"/>
      <c r="CW23" s="420"/>
      <c r="CX23" s="420"/>
      <c r="CY23" s="421"/>
      <c r="CZ23" s="422"/>
      <c r="DA23" s="423"/>
      <c r="DB23" s="420"/>
      <c r="DC23" s="420"/>
      <c r="DD23" s="420"/>
      <c r="DE23" s="420"/>
      <c r="DF23" s="421"/>
      <c r="DG23" s="422"/>
      <c r="DH23" s="419"/>
      <c r="DI23" s="420"/>
      <c r="DJ23" s="420"/>
      <c r="DK23" s="420"/>
      <c r="DL23" s="420"/>
      <c r="DM23" s="421"/>
      <c r="DN23" s="422"/>
      <c r="DO23" s="419"/>
      <c r="DP23" s="420"/>
      <c r="DQ23" s="420"/>
      <c r="DR23" s="420"/>
      <c r="DS23" s="420"/>
      <c r="DT23" s="421"/>
      <c r="DU23" s="422"/>
      <c r="DV23" s="419"/>
      <c r="DW23" s="420"/>
      <c r="DX23" s="420"/>
      <c r="DY23" s="420"/>
      <c r="DZ23" s="420"/>
      <c r="EA23" s="421"/>
      <c r="EB23" s="422"/>
      <c r="EC23" s="419"/>
      <c r="ED23" s="420"/>
      <c r="EE23" s="420"/>
      <c r="EF23" s="420"/>
      <c r="EG23" s="420"/>
      <c r="EH23" s="421"/>
      <c r="EI23" s="422"/>
      <c r="EJ23" s="419"/>
      <c r="EK23" s="420"/>
      <c r="EL23" s="420"/>
      <c r="EM23" s="420"/>
      <c r="EN23" s="420"/>
      <c r="EO23" s="421"/>
      <c r="EP23" s="422"/>
      <c r="EQ23" s="419"/>
      <c r="ER23" s="420"/>
      <c r="ES23" s="420"/>
      <c r="ET23" s="420"/>
      <c r="EU23" s="420"/>
      <c r="EV23" s="421"/>
      <c r="EW23" s="422"/>
      <c r="EX23" s="419"/>
      <c r="EY23" s="420"/>
      <c r="EZ23" s="420"/>
      <c r="FA23" s="420"/>
      <c r="FB23" s="420"/>
      <c r="FC23" s="421"/>
      <c r="FD23" s="422"/>
      <c r="FE23" s="419"/>
      <c r="FF23" s="420"/>
      <c r="FG23" s="420"/>
      <c r="FH23" s="420"/>
      <c r="FI23" s="420"/>
      <c r="FJ23" s="421"/>
      <c r="FK23" s="424"/>
      <c r="FL23" s="390" t="str">
        <f t="shared" si="0"/>
        <v/>
      </c>
      <c r="FM23" s="381" t="str">
        <f t="shared" si="1"/>
        <v/>
      </c>
      <c r="FN23" s="381" t="str">
        <f t="shared" si="2"/>
        <v/>
      </c>
      <c r="FO23" s="381" t="str">
        <f t="shared" si="3"/>
        <v/>
      </c>
      <c r="FP23" s="391" t="str">
        <f t="shared" si="4"/>
        <v/>
      </c>
      <c r="FQ23" s="392"/>
    </row>
    <row r="24" spans="2:173" ht="15.75" customHeight="1" x14ac:dyDescent="0.5">
      <c r="B24" s="381">
        <v>18</v>
      </c>
      <c r="C24" s="463" t="str">
        <f>IF(นักเรียน!C23="","",นักเรียน!C23)</f>
        <v/>
      </c>
      <c r="D24" s="463" t="str">
        <f>IF(นักเรียน!D23="","",นักเรียน!D23)</f>
        <v/>
      </c>
      <c r="E24" s="382" t="str">
        <f>IF(นักเรียน!E23="","",นักเรียน!E23)</f>
        <v/>
      </c>
      <c r="F24" s="381" t="str">
        <f>IF(นักเรียน!E23="","",นักเรียน!B23)</f>
        <v/>
      </c>
      <c r="G24" s="419"/>
      <c r="H24" s="420"/>
      <c r="I24" s="420"/>
      <c r="J24" s="420"/>
      <c r="K24" s="420"/>
      <c r="L24" s="421"/>
      <c r="M24" s="421"/>
      <c r="N24" s="419"/>
      <c r="O24" s="420"/>
      <c r="P24" s="420"/>
      <c r="Q24" s="420"/>
      <c r="R24" s="420"/>
      <c r="S24" s="421"/>
      <c r="T24" s="422"/>
      <c r="U24" s="419"/>
      <c r="V24" s="420"/>
      <c r="W24" s="420"/>
      <c r="X24" s="420"/>
      <c r="Y24" s="420"/>
      <c r="Z24" s="421"/>
      <c r="AA24" s="422"/>
      <c r="AB24" s="419"/>
      <c r="AC24" s="420"/>
      <c r="AD24" s="420"/>
      <c r="AE24" s="420"/>
      <c r="AF24" s="420"/>
      <c r="AG24" s="421"/>
      <c r="AH24" s="422"/>
      <c r="AI24" s="419"/>
      <c r="AJ24" s="420"/>
      <c r="AK24" s="420"/>
      <c r="AL24" s="420"/>
      <c r="AM24" s="420"/>
      <c r="AN24" s="421"/>
      <c r="AO24" s="422"/>
      <c r="AP24" s="419"/>
      <c r="AQ24" s="420"/>
      <c r="AR24" s="420"/>
      <c r="AS24" s="420"/>
      <c r="AT24" s="420"/>
      <c r="AU24" s="421"/>
      <c r="AV24" s="422"/>
      <c r="AW24" s="423"/>
      <c r="AX24" s="420"/>
      <c r="AY24" s="420"/>
      <c r="AZ24" s="420"/>
      <c r="BA24" s="420"/>
      <c r="BB24" s="421"/>
      <c r="BC24" s="421"/>
      <c r="BD24" s="419"/>
      <c r="BE24" s="420"/>
      <c r="BF24" s="420"/>
      <c r="BG24" s="420"/>
      <c r="BH24" s="420"/>
      <c r="BI24" s="421"/>
      <c r="BJ24" s="422"/>
      <c r="BK24" s="419"/>
      <c r="BL24" s="420"/>
      <c r="BM24" s="420"/>
      <c r="BN24" s="420"/>
      <c r="BO24" s="420"/>
      <c r="BP24" s="421"/>
      <c r="BQ24" s="422"/>
      <c r="BR24" s="419"/>
      <c r="BS24" s="420"/>
      <c r="BT24" s="420"/>
      <c r="BU24" s="420"/>
      <c r="BV24" s="420"/>
      <c r="BW24" s="421"/>
      <c r="BX24" s="422"/>
      <c r="BY24" s="423"/>
      <c r="BZ24" s="420"/>
      <c r="CA24" s="420"/>
      <c r="CB24" s="420"/>
      <c r="CC24" s="420"/>
      <c r="CD24" s="421"/>
      <c r="CE24" s="421"/>
      <c r="CF24" s="419"/>
      <c r="CG24" s="420"/>
      <c r="CH24" s="420"/>
      <c r="CI24" s="420"/>
      <c r="CJ24" s="420"/>
      <c r="CK24" s="421"/>
      <c r="CL24" s="422"/>
      <c r="CM24" s="419"/>
      <c r="CN24" s="420"/>
      <c r="CO24" s="420"/>
      <c r="CP24" s="420"/>
      <c r="CQ24" s="420"/>
      <c r="CR24" s="421"/>
      <c r="CS24" s="422"/>
      <c r="CT24" s="419"/>
      <c r="CU24" s="420"/>
      <c r="CV24" s="420"/>
      <c r="CW24" s="420"/>
      <c r="CX24" s="420"/>
      <c r="CY24" s="421"/>
      <c r="CZ24" s="422"/>
      <c r="DA24" s="423"/>
      <c r="DB24" s="420"/>
      <c r="DC24" s="420"/>
      <c r="DD24" s="420"/>
      <c r="DE24" s="420"/>
      <c r="DF24" s="421"/>
      <c r="DG24" s="422"/>
      <c r="DH24" s="419"/>
      <c r="DI24" s="420"/>
      <c r="DJ24" s="420"/>
      <c r="DK24" s="420"/>
      <c r="DL24" s="420"/>
      <c r="DM24" s="421"/>
      <c r="DN24" s="422"/>
      <c r="DO24" s="419"/>
      <c r="DP24" s="420"/>
      <c r="DQ24" s="420"/>
      <c r="DR24" s="420"/>
      <c r="DS24" s="420"/>
      <c r="DT24" s="421"/>
      <c r="DU24" s="422"/>
      <c r="DV24" s="419"/>
      <c r="DW24" s="420"/>
      <c r="DX24" s="420"/>
      <c r="DY24" s="420"/>
      <c r="DZ24" s="420"/>
      <c r="EA24" s="421"/>
      <c r="EB24" s="422"/>
      <c r="EC24" s="419"/>
      <c r="ED24" s="420"/>
      <c r="EE24" s="420"/>
      <c r="EF24" s="420"/>
      <c r="EG24" s="420"/>
      <c r="EH24" s="421"/>
      <c r="EI24" s="422"/>
      <c r="EJ24" s="419"/>
      <c r="EK24" s="420"/>
      <c r="EL24" s="420"/>
      <c r="EM24" s="420"/>
      <c r="EN24" s="420"/>
      <c r="EO24" s="421"/>
      <c r="EP24" s="422"/>
      <c r="EQ24" s="419"/>
      <c r="ER24" s="420"/>
      <c r="ES24" s="420"/>
      <c r="ET24" s="420"/>
      <c r="EU24" s="420"/>
      <c r="EV24" s="421"/>
      <c r="EW24" s="422"/>
      <c r="EX24" s="419"/>
      <c r="EY24" s="420"/>
      <c r="EZ24" s="420"/>
      <c r="FA24" s="420"/>
      <c r="FB24" s="420"/>
      <c r="FC24" s="421"/>
      <c r="FD24" s="422"/>
      <c r="FE24" s="419"/>
      <c r="FF24" s="420"/>
      <c r="FG24" s="420"/>
      <c r="FH24" s="420"/>
      <c r="FI24" s="420"/>
      <c r="FJ24" s="421"/>
      <c r="FK24" s="424"/>
      <c r="FL24" s="390" t="str">
        <f t="shared" si="0"/>
        <v/>
      </c>
      <c r="FM24" s="381" t="str">
        <f t="shared" si="1"/>
        <v/>
      </c>
      <c r="FN24" s="381" t="str">
        <f t="shared" si="2"/>
        <v/>
      </c>
      <c r="FO24" s="381" t="str">
        <f t="shared" si="3"/>
        <v/>
      </c>
      <c r="FP24" s="391" t="str">
        <f t="shared" si="4"/>
        <v/>
      </c>
      <c r="FQ24" s="392"/>
    </row>
    <row r="25" spans="2:173" ht="15.75" customHeight="1" x14ac:dyDescent="0.5">
      <c r="B25" s="381">
        <v>19</v>
      </c>
      <c r="C25" s="463" t="str">
        <f>IF(นักเรียน!C24="","",นักเรียน!C24)</f>
        <v/>
      </c>
      <c r="D25" s="463" t="str">
        <f>IF(นักเรียน!D24="","",นักเรียน!D24)</f>
        <v/>
      </c>
      <c r="E25" s="382" t="str">
        <f>IF(นักเรียน!E24="","",นักเรียน!E24)</f>
        <v/>
      </c>
      <c r="F25" s="381" t="str">
        <f>IF(นักเรียน!E24="","",นักเรียน!B24)</f>
        <v/>
      </c>
      <c r="G25" s="419"/>
      <c r="H25" s="420"/>
      <c r="I25" s="420"/>
      <c r="J25" s="420"/>
      <c r="K25" s="420"/>
      <c r="L25" s="421"/>
      <c r="M25" s="421"/>
      <c r="N25" s="419"/>
      <c r="O25" s="420"/>
      <c r="P25" s="420"/>
      <c r="Q25" s="420"/>
      <c r="R25" s="420"/>
      <c r="S25" s="421"/>
      <c r="T25" s="422"/>
      <c r="U25" s="419"/>
      <c r="V25" s="420"/>
      <c r="W25" s="420"/>
      <c r="X25" s="420"/>
      <c r="Y25" s="420"/>
      <c r="Z25" s="421"/>
      <c r="AA25" s="422"/>
      <c r="AB25" s="419"/>
      <c r="AC25" s="420"/>
      <c r="AD25" s="420"/>
      <c r="AE25" s="420"/>
      <c r="AF25" s="420"/>
      <c r="AG25" s="421"/>
      <c r="AH25" s="422"/>
      <c r="AI25" s="419"/>
      <c r="AJ25" s="420"/>
      <c r="AK25" s="420"/>
      <c r="AL25" s="420"/>
      <c r="AM25" s="420"/>
      <c r="AN25" s="421"/>
      <c r="AO25" s="422"/>
      <c r="AP25" s="419"/>
      <c r="AQ25" s="420"/>
      <c r="AR25" s="420"/>
      <c r="AS25" s="420"/>
      <c r="AT25" s="420"/>
      <c r="AU25" s="421"/>
      <c r="AV25" s="422"/>
      <c r="AW25" s="423"/>
      <c r="AX25" s="420"/>
      <c r="AY25" s="420"/>
      <c r="AZ25" s="420"/>
      <c r="BA25" s="420"/>
      <c r="BB25" s="421"/>
      <c r="BC25" s="421"/>
      <c r="BD25" s="419"/>
      <c r="BE25" s="420"/>
      <c r="BF25" s="420"/>
      <c r="BG25" s="420"/>
      <c r="BH25" s="420"/>
      <c r="BI25" s="421"/>
      <c r="BJ25" s="422"/>
      <c r="BK25" s="419"/>
      <c r="BL25" s="420"/>
      <c r="BM25" s="420"/>
      <c r="BN25" s="420"/>
      <c r="BO25" s="420"/>
      <c r="BP25" s="421"/>
      <c r="BQ25" s="422"/>
      <c r="BR25" s="419"/>
      <c r="BS25" s="420"/>
      <c r="BT25" s="420"/>
      <c r="BU25" s="420"/>
      <c r="BV25" s="420"/>
      <c r="BW25" s="421"/>
      <c r="BX25" s="422"/>
      <c r="BY25" s="423"/>
      <c r="BZ25" s="420"/>
      <c r="CA25" s="420"/>
      <c r="CB25" s="420"/>
      <c r="CC25" s="420"/>
      <c r="CD25" s="421"/>
      <c r="CE25" s="421"/>
      <c r="CF25" s="419"/>
      <c r="CG25" s="420"/>
      <c r="CH25" s="420"/>
      <c r="CI25" s="420"/>
      <c r="CJ25" s="420"/>
      <c r="CK25" s="421"/>
      <c r="CL25" s="422"/>
      <c r="CM25" s="419"/>
      <c r="CN25" s="420"/>
      <c r="CO25" s="420"/>
      <c r="CP25" s="420"/>
      <c r="CQ25" s="420"/>
      <c r="CR25" s="421"/>
      <c r="CS25" s="422"/>
      <c r="CT25" s="419"/>
      <c r="CU25" s="420"/>
      <c r="CV25" s="420"/>
      <c r="CW25" s="420"/>
      <c r="CX25" s="420"/>
      <c r="CY25" s="421"/>
      <c r="CZ25" s="422"/>
      <c r="DA25" s="423"/>
      <c r="DB25" s="420"/>
      <c r="DC25" s="420"/>
      <c r="DD25" s="420"/>
      <c r="DE25" s="420"/>
      <c r="DF25" s="421"/>
      <c r="DG25" s="422"/>
      <c r="DH25" s="419"/>
      <c r="DI25" s="420"/>
      <c r="DJ25" s="420"/>
      <c r="DK25" s="420"/>
      <c r="DL25" s="420"/>
      <c r="DM25" s="421"/>
      <c r="DN25" s="422"/>
      <c r="DO25" s="419"/>
      <c r="DP25" s="420"/>
      <c r="DQ25" s="420"/>
      <c r="DR25" s="420"/>
      <c r="DS25" s="420"/>
      <c r="DT25" s="421"/>
      <c r="DU25" s="422"/>
      <c r="DV25" s="419"/>
      <c r="DW25" s="420"/>
      <c r="DX25" s="420"/>
      <c r="DY25" s="420"/>
      <c r="DZ25" s="420"/>
      <c r="EA25" s="421"/>
      <c r="EB25" s="422"/>
      <c r="EC25" s="419"/>
      <c r="ED25" s="420"/>
      <c r="EE25" s="420"/>
      <c r="EF25" s="420"/>
      <c r="EG25" s="420"/>
      <c r="EH25" s="421"/>
      <c r="EI25" s="422"/>
      <c r="EJ25" s="419"/>
      <c r="EK25" s="420"/>
      <c r="EL25" s="420"/>
      <c r="EM25" s="420"/>
      <c r="EN25" s="420"/>
      <c r="EO25" s="421"/>
      <c r="EP25" s="422"/>
      <c r="EQ25" s="419"/>
      <c r="ER25" s="420"/>
      <c r="ES25" s="420"/>
      <c r="ET25" s="420"/>
      <c r="EU25" s="420"/>
      <c r="EV25" s="421"/>
      <c r="EW25" s="422"/>
      <c r="EX25" s="419"/>
      <c r="EY25" s="420"/>
      <c r="EZ25" s="420"/>
      <c r="FA25" s="420"/>
      <c r="FB25" s="420"/>
      <c r="FC25" s="421"/>
      <c r="FD25" s="422"/>
      <c r="FE25" s="419"/>
      <c r="FF25" s="420"/>
      <c r="FG25" s="420"/>
      <c r="FH25" s="420"/>
      <c r="FI25" s="420"/>
      <c r="FJ25" s="421"/>
      <c r="FK25" s="424"/>
      <c r="FL25" s="390" t="str">
        <f t="shared" si="0"/>
        <v/>
      </c>
      <c r="FM25" s="381" t="str">
        <f t="shared" si="1"/>
        <v/>
      </c>
      <c r="FN25" s="381" t="str">
        <f t="shared" si="2"/>
        <v/>
      </c>
      <c r="FO25" s="381" t="str">
        <f t="shared" si="3"/>
        <v/>
      </c>
      <c r="FP25" s="391" t="str">
        <f t="shared" si="4"/>
        <v/>
      </c>
      <c r="FQ25" s="392"/>
    </row>
    <row r="26" spans="2:173" ht="15.75" customHeight="1" x14ac:dyDescent="0.5">
      <c r="B26" s="381">
        <v>20</v>
      </c>
      <c r="C26" s="463" t="str">
        <f>IF(นักเรียน!C25="","",นักเรียน!C25)</f>
        <v/>
      </c>
      <c r="D26" s="463" t="str">
        <f>IF(นักเรียน!D25="","",นักเรียน!D25)</f>
        <v/>
      </c>
      <c r="E26" s="382" t="str">
        <f>IF(นักเรียน!E25="","",นักเรียน!E25)</f>
        <v/>
      </c>
      <c r="F26" s="381" t="str">
        <f>IF(นักเรียน!E25="","",นักเรียน!B25)</f>
        <v/>
      </c>
      <c r="G26" s="419"/>
      <c r="H26" s="420"/>
      <c r="I26" s="420"/>
      <c r="J26" s="420"/>
      <c r="K26" s="420"/>
      <c r="L26" s="421"/>
      <c r="M26" s="421"/>
      <c r="N26" s="419"/>
      <c r="O26" s="420"/>
      <c r="P26" s="420"/>
      <c r="Q26" s="420"/>
      <c r="R26" s="420"/>
      <c r="S26" s="421"/>
      <c r="T26" s="422"/>
      <c r="U26" s="419"/>
      <c r="V26" s="420"/>
      <c r="W26" s="420"/>
      <c r="X26" s="420"/>
      <c r="Y26" s="420"/>
      <c r="Z26" s="421"/>
      <c r="AA26" s="422"/>
      <c r="AB26" s="419"/>
      <c r="AC26" s="420"/>
      <c r="AD26" s="420"/>
      <c r="AE26" s="420"/>
      <c r="AF26" s="420"/>
      <c r="AG26" s="421"/>
      <c r="AH26" s="422"/>
      <c r="AI26" s="419"/>
      <c r="AJ26" s="420"/>
      <c r="AK26" s="420"/>
      <c r="AL26" s="420"/>
      <c r="AM26" s="420"/>
      <c r="AN26" s="421"/>
      <c r="AO26" s="422"/>
      <c r="AP26" s="419"/>
      <c r="AQ26" s="420"/>
      <c r="AR26" s="420"/>
      <c r="AS26" s="420"/>
      <c r="AT26" s="420"/>
      <c r="AU26" s="421"/>
      <c r="AV26" s="422"/>
      <c r="AW26" s="423"/>
      <c r="AX26" s="420"/>
      <c r="AY26" s="420"/>
      <c r="AZ26" s="420"/>
      <c r="BA26" s="420"/>
      <c r="BB26" s="421"/>
      <c r="BC26" s="421"/>
      <c r="BD26" s="419"/>
      <c r="BE26" s="420"/>
      <c r="BF26" s="420"/>
      <c r="BG26" s="420"/>
      <c r="BH26" s="420"/>
      <c r="BI26" s="421"/>
      <c r="BJ26" s="422"/>
      <c r="BK26" s="419"/>
      <c r="BL26" s="420"/>
      <c r="BM26" s="420"/>
      <c r="BN26" s="420"/>
      <c r="BO26" s="420"/>
      <c r="BP26" s="421"/>
      <c r="BQ26" s="422"/>
      <c r="BR26" s="419"/>
      <c r="BS26" s="420"/>
      <c r="BT26" s="420"/>
      <c r="BU26" s="420"/>
      <c r="BV26" s="420"/>
      <c r="BW26" s="421"/>
      <c r="BX26" s="422"/>
      <c r="BY26" s="423"/>
      <c r="BZ26" s="420"/>
      <c r="CA26" s="420"/>
      <c r="CB26" s="420"/>
      <c r="CC26" s="420"/>
      <c r="CD26" s="421"/>
      <c r="CE26" s="421"/>
      <c r="CF26" s="419"/>
      <c r="CG26" s="420"/>
      <c r="CH26" s="420"/>
      <c r="CI26" s="420"/>
      <c r="CJ26" s="420"/>
      <c r="CK26" s="421"/>
      <c r="CL26" s="422"/>
      <c r="CM26" s="419"/>
      <c r="CN26" s="420"/>
      <c r="CO26" s="420"/>
      <c r="CP26" s="420"/>
      <c r="CQ26" s="420"/>
      <c r="CR26" s="421"/>
      <c r="CS26" s="422"/>
      <c r="CT26" s="419"/>
      <c r="CU26" s="420"/>
      <c r="CV26" s="420"/>
      <c r="CW26" s="420"/>
      <c r="CX26" s="420"/>
      <c r="CY26" s="421"/>
      <c r="CZ26" s="422"/>
      <c r="DA26" s="423"/>
      <c r="DB26" s="420"/>
      <c r="DC26" s="420"/>
      <c r="DD26" s="420"/>
      <c r="DE26" s="420"/>
      <c r="DF26" s="421"/>
      <c r="DG26" s="422"/>
      <c r="DH26" s="419"/>
      <c r="DI26" s="420"/>
      <c r="DJ26" s="420"/>
      <c r="DK26" s="420"/>
      <c r="DL26" s="420"/>
      <c r="DM26" s="421"/>
      <c r="DN26" s="422"/>
      <c r="DO26" s="419"/>
      <c r="DP26" s="420"/>
      <c r="DQ26" s="420"/>
      <c r="DR26" s="420"/>
      <c r="DS26" s="420"/>
      <c r="DT26" s="421"/>
      <c r="DU26" s="422"/>
      <c r="DV26" s="419"/>
      <c r="DW26" s="420"/>
      <c r="DX26" s="420"/>
      <c r="DY26" s="420"/>
      <c r="DZ26" s="420"/>
      <c r="EA26" s="421"/>
      <c r="EB26" s="422"/>
      <c r="EC26" s="419"/>
      <c r="ED26" s="420"/>
      <c r="EE26" s="420"/>
      <c r="EF26" s="420"/>
      <c r="EG26" s="420"/>
      <c r="EH26" s="421"/>
      <c r="EI26" s="422"/>
      <c r="EJ26" s="419"/>
      <c r="EK26" s="420"/>
      <c r="EL26" s="420"/>
      <c r="EM26" s="420"/>
      <c r="EN26" s="420"/>
      <c r="EO26" s="421"/>
      <c r="EP26" s="422"/>
      <c r="EQ26" s="419"/>
      <c r="ER26" s="420"/>
      <c r="ES26" s="420"/>
      <c r="ET26" s="420"/>
      <c r="EU26" s="420"/>
      <c r="EV26" s="421"/>
      <c r="EW26" s="422"/>
      <c r="EX26" s="419"/>
      <c r="EY26" s="420"/>
      <c r="EZ26" s="420"/>
      <c r="FA26" s="420"/>
      <c r="FB26" s="420"/>
      <c r="FC26" s="421"/>
      <c r="FD26" s="422"/>
      <c r="FE26" s="419"/>
      <c r="FF26" s="420"/>
      <c r="FG26" s="420"/>
      <c r="FH26" s="420"/>
      <c r="FI26" s="420"/>
      <c r="FJ26" s="421"/>
      <c r="FK26" s="424"/>
      <c r="FL26" s="390" t="str">
        <f t="shared" si="0"/>
        <v/>
      </c>
      <c r="FM26" s="381" t="str">
        <f t="shared" si="1"/>
        <v/>
      </c>
      <c r="FN26" s="381" t="str">
        <f t="shared" si="2"/>
        <v/>
      </c>
      <c r="FO26" s="381" t="str">
        <f t="shared" si="3"/>
        <v/>
      </c>
      <c r="FP26" s="391" t="str">
        <f t="shared" si="4"/>
        <v/>
      </c>
      <c r="FQ26" s="392"/>
    </row>
    <row r="27" spans="2:173" ht="15.75" customHeight="1" x14ac:dyDescent="0.5">
      <c r="B27" s="381">
        <v>21</v>
      </c>
      <c r="C27" s="463" t="str">
        <f>IF(นักเรียน!C26="","",นักเรียน!C26)</f>
        <v/>
      </c>
      <c r="D27" s="463" t="str">
        <f>IF(นักเรียน!D26="","",นักเรียน!D26)</f>
        <v/>
      </c>
      <c r="E27" s="382" t="str">
        <f>IF(นักเรียน!E26="","",นักเรียน!E26)</f>
        <v/>
      </c>
      <c r="F27" s="381" t="str">
        <f>IF(นักเรียน!E26="","",นักเรียน!B26)</f>
        <v/>
      </c>
      <c r="G27" s="419"/>
      <c r="H27" s="420"/>
      <c r="I27" s="420"/>
      <c r="J27" s="420"/>
      <c r="K27" s="420"/>
      <c r="L27" s="421"/>
      <c r="M27" s="421"/>
      <c r="N27" s="419"/>
      <c r="O27" s="420"/>
      <c r="P27" s="420"/>
      <c r="Q27" s="420"/>
      <c r="R27" s="420"/>
      <c r="S27" s="421"/>
      <c r="T27" s="422"/>
      <c r="U27" s="419"/>
      <c r="V27" s="420"/>
      <c r="W27" s="420"/>
      <c r="X27" s="420"/>
      <c r="Y27" s="420"/>
      <c r="Z27" s="421"/>
      <c r="AA27" s="422"/>
      <c r="AB27" s="419"/>
      <c r="AC27" s="420"/>
      <c r="AD27" s="420"/>
      <c r="AE27" s="420"/>
      <c r="AF27" s="420"/>
      <c r="AG27" s="421"/>
      <c r="AH27" s="422"/>
      <c r="AI27" s="419"/>
      <c r="AJ27" s="420"/>
      <c r="AK27" s="420"/>
      <c r="AL27" s="420"/>
      <c r="AM27" s="420"/>
      <c r="AN27" s="421"/>
      <c r="AO27" s="422"/>
      <c r="AP27" s="419"/>
      <c r="AQ27" s="420"/>
      <c r="AR27" s="420"/>
      <c r="AS27" s="420"/>
      <c r="AT27" s="420"/>
      <c r="AU27" s="421"/>
      <c r="AV27" s="422"/>
      <c r="AW27" s="423"/>
      <c r="AX27" s="420"/>
      <c r="AY27" s="420"/>
      <c r="AZ27" s="420"/>
      <c r="BA27" s="420"/>
      <c r="BB27" s="421"/>
      <c r="BC27" s="421"/>
      <c r="BD27" s="419"/>
      <c r="BE27" s="420"/>
      <c r="BF27" s="420"/>
      <c r="BG27" s="420"/>
      <c r="BH27" s="420"/>
      <c r="BI27" s="421"/>
      <c r="BJ27" s="422"/>
      <c r="BK27" s="419"/>
      <c r="BL27" s="420"/>
      <c r="BM27" s="420"/>
      <c r="BN27" s="420"/>
      <c r="BO27" s="420"/>
      <c r="BP27" s="421"/>
      <c r="BQ27" s="422"/>
      <c r="BR27" s="419"/>
      <c r="BS27" s="420"/>
      <c r="BT27" s="420"/>
      <c r="BU27" s="420"/>
      <c r="BV27" s="420"/>
      <c r="BW27" s="421"/>
      <c r="BX27" s="422"/>
      <c r="BY27" s="423"/>
      <c r="BZ27" s="420"/>
      <c r="CA27" s="420"/>
      <c r="CB27" s="420"/>
      <c r="CC27" s="420"/>
      <c r="CD27" s="421"/>
      <c r="CE27" s="421"/>
      <c r="CF27" s="419"/>
      <c r="CG27" s="420"/>
      <c r="CH27" s="420"/>
      <c r="CI27" s="420"/>
      <c r="CJ27" s="420"/>
      <c r="CK27" s="421"/>
      <c r="CL27" s="422"/>
      <c r="CM27" s="419"/>
      <c r="CN27" s="420"/>
      <c r="CO27" s="420"/>
      <c r="CP27" s="420"/>
      <c r="CQ27" s="420"/>
      <c r="CR27" s="421"/>
      <c r="CS27" s="422"/>
      <c r="CT27" s="419"/>
      <c r="CU27" s="420"/>
      <c r="CV27" s="420"/>
      <c r="CW27" s="420"/>
      <c r="CX27" s="420"/>
      <c r="CY27" s="421"/>
      <c r="CZ27" s="422"/>
      <c r="DA27" s="423"/>
      <c r="DB27" s="420"/>
      <c r="DC27" s="420"/>
      <c r="DD27" s="420"/>
      <c r="DE27" s="420"/>
      <c r="DF27" s="421"/>
      <c r="DG27" s="422"/>
      <c r="DH27" s="419"/>
      <c r="DI27" s="420"/>
      <c r="DJ27" s="420"/>
      <c r="DK27" s="420"/>
      <c r="DL27" s="420"/>
      <c r="DM27" s="421"/>
      <c r="DN27" s="422"/>
      <c r="DO27" s="419"/>
      <c r="DP27" s="420"/>
      <c r="DQ27" s="420"/>
      <c r="DR27" s="420"/>
      <c r="DS27" s="420"/>
      <c r="DT27" s="421"/>
      <c r="DU27" s="422"/>
      <c r="DV27" s="419"/>
      <c r="DW27" s="420"/>
      <c r="DX27" s="420"/>
      <c r="DY27" s="420"/>
      <c r="DZ27" s="420"/>
      <c r="EA27" s="421"/>
      <c r="EB27" s="422"/>
      <c r="EC27" s="419"/>
      <c r="ED27" s="420"/>
      <c r="EE27" s="420"/>
      <c r="EF27" s="420"/>
      <c r="EG27" s="420"/>
      <c r="EH27" s="421"/>
      <c r="EI27" s="422"/>
      <c r="EJ27" s="419"/>
      <c r="EK27" s="420"/>
      <c r="EL27" s="420"/>
      <c r="EM27" s="420"/>
      <c r="EN27" s="420"/>
      <c r="EO27" s="421"/>
      <c r="EP27" s="422"/>
      <c r="EQ27" s="419"/>
      <c r="ER27" s="420"/>
      <c r="ES27" s="420"/>
      <c r="ET27" s="420"/>
      <c r="EU27" s="420"/>
      <c r="EV27" s="421"/>
      <c r="EW27" s="422"/>
      <c r="EX27" s="419"/>
      <c r="EY27" s="420"/>
      <c r="EZ27" s="420"/>
      <c r="FA27" s="420"/>
      <c r="FB27" s="420"/>
      <c r="FC27" s="421"/>
      <c r="FD27" s="422"/>
      <c r="FE27" s="419"/>
      <c r="FF27" s="420"/>
      <c r="FG27" s="420"/>
      <c r="FH27" s="420"/>
      <c r="FI27" s="420"/>
      <c r="FJ27" s="421"/>
      <c r="FK27" s="424"/>
      <c r="FL27" s="390" t="str">
        <f t="shared" si="0"/>
        <v/>
      </c>
      <c r="FM27" s="381" t="str">
        <f t="shared" si="1"/>
        <v/>
      </c>
      <c r="FN27" s="381" t="str">
        <f t="shared" si="2"/>
        <v/>
      </c>
      <c r="FO27" s="381" t="str">
        <f t="shared" si="3"/>
        <v/>
      </c>
      <c r="FP27" s="391" t="str">
        <f t="shared" si="4"/>
        <v/>
      </c>
      <c r="FQ27" s="392"/>
    </row>
    <row r="28" spans="2:173" ht="15.75" customHeight="1" x14ac:dyDescent="0.5">
      <c r="B28" s="381">
        <v>22</v>
      </c>
      <c r="C28" s="463" t="str">
        <f>IF(นักเรียน!C27="","",นักเรียน!C27)</f>
        <v/>
      </c>
      <c r="D28" s="463" t="str">
        <f>IF(นักเรียน!D27="","",นักเรียน!D27)</f>
        <v/>
      </c>
      <c r="E28" s="382" t="str">
        <f>IF(นักเรียน!E27="","",นักเรียน!E27)</f>
        <v/>
      </c>
      <c r="F28" s="381" t="str">
        <f>IF(นักเรียน!E27="","",นักเรียน!B27)</f>
        <v/>
      </c>
      <c r="G28" s="419"/>
      <c r="H28" s="420"/>
      <c r="I28" s="420"/>
      <c r="J28" s="420"/>
      <c r="K28" s="420"/>
      <c r="L28" s="421"/>
      <c r="M28" s="421"/>
      <c r="N28" s="419"/>
      <c r="O28" s="420"/>
      <c r="P28" s="420"/>
      <c r="Q28" s="420"/>
      <c r="R28" s="420"/>
      <c r="S28" s="421"/>
      <c r="T28" s="422"/>
      <c r="U28" s="419"/>
      <c r="V28" s="420"/>
      <c r="W28" s="420"/>
      <c r="X28" s="420"/>
      <c r="Y28" s="420"/>
      <c r="Z28" s="421"/>
      <c r="AA28" s="422"/>
      <c r="AB28" s="419"/>
      <c r="AC28" s="420"/>
      <c r="AD28" s="420"/>
      <c r="AE28" s="420"/>
      <c r="AF28" s="420"/>
      <c r="AG28" s="421"/>
      <c r="AH28" s="422"/>
      <c r="AI28" s="419"/>
      <c r="AJ28" s="420"/>
      <c r="AK28" s="420"/>
      <c r="AL28" s="420"/>
      <c r="AM28" s="420"/>
      <c r="AN28" s="421"/>
      <c r="AO28" s="422"/>
      <c r="AP28" s="419"/>
      <c r="AQ28" s="420"/>
      <c r="AR28" s="420"/>
      <c r="AS28" s="420"/>
      <c r="AT28" s="420"/>
      <c r="AU28" s="421"/>
      <c r="AV28" s="422"/>
      <c r="AW28" s="423"/>
      <c r="AX28" s="420"/>
      <c r="AY28" s="420"/>
      <c r="AZ28" s="420"/>
      <c r="BA28" s="420"/>
      <c r="BB28" s="421"/>
      <c r="BC28" s="421"/>
      <c r="BD28" s="419"/>
      <c r="BE28" s="420"/>
      <c r="BF28" s="420"/>
      <c r="BG28" s="420"/>
      <c r="BH28" s="420"/>
      <c r="BI28" s="421"/>
      <c r="BJ28" s="422"/>
      <c r="BK28" s="419"/>
      <c r="BL28" s="420"/>
      <c r="BM28" s="420"/>
      <c r="BN28" s="420"/>
      <c r="BO28" s="420"/>
      <c r="BP28" s="421"/>
      <c r="BQ28" s="422"/>
      <c r="BR28" s="419"/>
      <c r="BS28" s="420"/>
      <c r="BT28" s="420"/>
      <c r="BU28" s="420"/>
      <c r="BV28" s="420"/>
      <c r="BW28" s="421"/>
      <c r="BX28" s="422"/>
      <c r="BY28" s="423"/>
      <c r="BZ28" s="420"/>
      <c r="CA28" s="420"/>
      <c r="CB28" s="420"/>
      <c r="CC28" s="420"/>
      <c r="CD28" s="421"/>
      <c r="CE28" s="421"/>
      <c r="CF28" s="419"/>
      <c r="CG28" s="420"/>
      <c r="CH28" s="420"/>
      <c r="CI28" s="420"/>
      <c r="CJ28" s="420"/>
      <c r="CK28" s="421"/>
      <c r="CL28" s="422"/>
      <c r="CM28" s="419"/>
      <c r="CN28" s="420"/>
      <c r="CO28" s="420"/>
      <c r="CP28" s="420"/>
      <c r="CQ28" s="420"/>
      <c r="CR28" s="421"/>
      <c r="CS28" s="422"/>
      <c r="CT28" s="419"/>
      <c r="CU28" s="420"/>
      <c r="CV28" s="420"/>
      <c r="CW28" s="420"/>
      <c r="CX28" s="420"/>
      <c r="CY28" s="421"/>
      <c r="CZ28" s="422"/>
      <c r="DA28" s="423"/>
      <c r="DB28" s="420"/>
      <c r="DC28" s="420"/>
      <c r="DD28" s="420"/>
      <c r="DE28" s="420"/>
      <c r="DF28" s="421"/>
      <c r="DG28" s="422"/>
      <c r="DH28" s="419"/>
      <c r="DI28" s="420"/>
      <c r="DJ28" s="420"/>
      <c r="DK28" s="420"/>
      <c r="DL28" s="420"/>
      <c r="DM28" s="421"/>
      <c r="DN28" s="422"/>
      <c r="DO28" s="419"/>
      <c r="DP28" s="420"/>
      <c r="DQ28" s="420"/>
      <c r="DR28" s="420"/>
      <c r="DS28" s="420"/>
      <c r="DT28" s="421"/>
      <c r="DU28" s="422"/>
      <c r="DV28" s="419"/>
      <c r="DW28" s="420"/>
      <c r="DX28" s="420"/>
      <c r="DY28" s="420"/>
      <c r="DZ28" s="420"/>
      <c r="EA28" s="421"/>
      <c r="EB28" s="422"/>
      <c r="EC28" s="419"/>
      <c r="ED28" s="420"/>
      <c r="EE28" s="420"/>
      <c r="EF28" s="420"/>
      <c r="EG28" s="420"/>
      <c r="EH28" s="421"/>
      <c r="EI28" s="422"/>
      <c r="EJ28" s="419"/>
      <c r="EK28" s="420"/>
      <c r="EL28" s="420"/>
      <c r="EM28" s="420"/>
      <c r="EN28" s="420"/>
      <c r="EO28" s="421"/>
      <c r="EP28" s="422"/>
      <c r="EQ28" s="419"/>
      <c r="ER28" s="420"/>
      <c r="ES28" s="420"/>
      <c r="ET28" s="420"/>
      <c r="EU28" s="420"/>
      <c r="EV28" s="421"/>
      <c r="EW28" s="422"/>
      <c r="EX28" s="419"/>
      <c r="EY28" s="420"/>
      <c r="EZ28" s="420"/>
      <c r="FA28" s="420"/>
      <c r="FB28" s="420"/>
      <c r="FC28" s="421"/>
      <c r="FD28" s="422"/>
      <c r="FE28" s="419"/>
      <c r="FF28" s="420"/>
      <c r="FG28" s="420"/>
      <c r="FH28" s="420"/>
      <c r="FI28" s="420"/>
      <c r="FJ28" s="421"/>
      <c r="FK28" s="424"/>
      <c r="FL28" s="390" t="str">
        <f t="shared" si="0"/>
        <v/>
      </c>
      <c r="FM28" s="381" t="str">
        <f t="shared" si="1"/>
        <v/>
      </c>
      <c r="FN28" s="381" t="str">
        <f t="shared" si="2"/>
        <v/>
      </c>
      <c r="FO28" s="381" t="str">
        <f t="shared" si="3"/>
        <v/>
      </c>
      <c r="FP28" s="391" t="str">
        <f t="shared" si="4"/>
        <v/>
      </c>
      <c r="FQ28" s="392"/>
    </row>
    <row r="29" spans="2:173" ht="15.75" customHeight="1" x14ac:dyDescent="0.5">
      <c r="B29" s="381">
        <v>23</v>
      </c>
      <c r="C29" s="463" t="str">
        <f>IF(นักเรียน!C28="","",นักเรียน!C28)</f>
        <v/>
      </c>
      <c r="D29" s="463" t="str">
        <f>IF(นักเรียน!D28="","",นักเรียน!D28)</f>
        <v/>
      </c>
      <c r="E29" s="382" t="str">
        <f>IF(นักเรียน!E28="","",นักเรียน!E28)</f>
        <v/>
      </c>
      <c r="F29" s="381" t="str">
        <f>IF(นักเรียน!E28="","",นักเรียน!B28)</f>
        <v/>
      </c>
      <c r="G29" s="419"/>
      <c r="H29" s="420"/>
      <c r="I29" s="420"/>
      <c r="J29" s="420"/>
      <c r="K29" s="420"/>
      <c r="L29" s="421"/>
      <c r="M29" s="421"/>
      <c r="N29" s="419"/>
      <c r="O29" s="420"/>
      <c r="P29" s="420"/>
      <c r="Q29" s="420"/>
      <c r="R29" s="420"/>
      <c r="S29" s="421"/>
      <c r="T29" s="422"/>
      <c r="U29" s="419"/>
      <c r="V29" s="420"/>
      <c r="W29" s="420"/>
      <c r="X29" s="420"/>
      <c r="Y29" s="420"/>
      <c r="Z29" s="421"/>
      <c r="AA29" s="422"/>
      <c r="AB29" s="419"/>
      <c r="AC29" s="420"/>
      <c r="AD29" s="420"/>
      <c r="AE29" s="420"/>
      <c r="AF29" s="420"/>
      <c r="AG29" s="421"/>
      <c r="AH29" s="422"/>
      <c r="AI29" s="419"/>
      <c r="AJ29" s="420"/>
      <c r="AK29" s="420"/>
      <c r="AL29" s="420"/>
      <c r="AM29" s="420"/>
      <c r="AN29" s="421"/>
      <c r="AO29" s="422"/>
      <c r="AP29" s="419"/>
      <c r="AQ29" s="420"/>
      <c r="AR29" s="420"/>
      <c r="AS29" s="420"/>
      <c r="AT29" s="420"/>
      <c r="AU29" s="421"/>
      <c r="AV29" s="422"/>
      <c r="AW29" s="423"/>
      <c r="AX29" s="420"/>
      <c r="AY29" s="420"/>
      <c r="AZ29" s="420"/>
      <c r="BA29" s="420"/>
      <c r="BB29" s="421"/>
      <c r="BC29" s="421"/>
      <c r="BD29" s="419"/>
      <c r="BE29" s="420"/>
      <c r="BF29" s="420"/>
      <c r="BG29" s="420"/>
      <c r="BH29" s="420"/>
      <c r="BI29" s="421"/>
      <c r="BJ29" s="422"/>
      <c r="BK29" s="419"/>
      <c r="BL29" s="420"/>
      <c r="BM29" s="420"/>
      <c r="BN29" s="420"/>
      <c r="BO29" s="420"/>
      <c r="BP29" s="421"/>
      <c r="BQ29" s="422"/>
      <c r="BR29" s="419"/>
      <c r="BS29" s="420"/>
      <c r="BT29" s="420"/>
      <c r="BU29" s="420"/>
      <c r="BV29" s="420"/>
      <c r="BW29" s="421"/>
      <c r="BX29" s="422"/>
      <c r="BY29" s="423"/>
      <c r="BZ29" s="420"/>
      <c r="CA29" s="420"/>
      <c r="CB29" s="420"/>
      <c r="CC29" s="420"/>
      <c r="CD29" s="421"/>
      <c r="CE29" s="421"/>
      <c r="CF29" s="419"/>
      <c r="CG29" s="420"/>
      <c r="CH29" s="420"/>
      <c r="CI29" s="420"/>
      <c r="CJ29" s="420"/>
      <c r="CK29" s="421"/>
      <c r="CL29" s="422"/>
      <c r="CM29" s="419"/>
      <c r="CN29" s="420"/>
      <c r="CO29" s="420"/>
      <c r="CP29" s="420"/>
      <c r="CQ29" s="420"/>
      <c r="CR29" s="421"/>
      <c r="CS29" s="422"/>
      <c r="CT29" s="419"/>
      <c r="CU29" s="420"/>
      <c r="CV29" s="420"/>
      <c r="CW29" s="420"/>
      <c r="CX29" s="420"/>
      <c r="CY29" s="421"/>
      <c r="CZ29" s="422"/>
      <c r="DA29" s="423"/>
      <c r="DB29" s="420"/>
      <c r="DC29" s="420"/>
      <c r="DD29" s="420"/>
      <c r="DE29" s="420"/>
      <c r="DF29" s="421"/>
      <c r="DG29" s="422"/>
      <c r="DH29" s="419"/>
      <c r="DI29" s="420"/>
      <c r="DJ29" s="420"/>
      <c r="DK29" s="420"/>
      <c r="DL29" s="420"/>
      <c r="DM29" s="421"/>
      <c r="DN29" s="422"/>
      <c r="DO29" s="419"/>
      <c r="DP29" s="420"/>
      <c r="DQ29" s="420"/>
      <c r="DR29" s="420"/>
      <c r="DS29" s="420"/>
      <c r="DT29" s="421"/>
      <c r="DU29" s="422"/>
      <c r="DV29" s="419"/>
      <c r="DW29" s="420"/>
      <c r="DX29" s="420"/>
      <c r="DY29" s="420"/>
      <c r="DZ29" s="420"/>
      <c r="EA29" s="421"/>
      <c r="EB29" s="422"/>
      <c r="EC29" s="419"/>
      <c r="ED29" s="420"/>
      <c r="EE29" s="420"/>
      <c r="EF29" s="420"/>
      <c r="EG29" s="420"/>
      <c r="EH29" s="421"/>
      <c r="EI29" s="422"/>
      <c r="EJ29" s="419"/>
      <c r="EK29" s="420"/>
      <c r="EL29" s="420"/>
      <c r="EM29" s="420"/>
      <c r="EN29" s="420"/>
      <c r="EO29" s="421"/>
      <c r="EP29" s="422"/>
      <c r="EQ29" s="419"/>
      <c r="ER29" s="420"/>
      <c r="ES29" s="420"/>
      <c r="ET29" s="420"/>
      <c r="EU29" s="420"/>
      <c r="EV29" s="421"/>
      <c r="EW29" s="422"/>
      <c r="EX29" s="419"/>
      <c r="EY29" s="420"/>
      <c r="EZ29" s="420"/>
      <c r="FA29" s="420"/>
      <c r="FB29" s="420"/>
      <c r="FC29" s="421"/>
      <c r="FD29" s="422"/>
      <c r="FE29" s="419"/>
      <c r="FF29" s="420"/>
      <c r="FG29" s="420"/>
      <c r="FH29" s="420"/>
      <c r="FI29" s="420"/>
      <c r="FJ29" s="421"/>
      <c r="FK29" s="424"/>
      <c r="FL29" s="390" t="str">
        <f t="shared" si="0"/>
        <v/>
      </c>
      <c r="FM29" s="381" t="str">
        <f t="shared" si="1"/>
        <v/>
      </c>
      <c r="FN29" s="381" t="str">
        <f t="shared" si="2"/>
        <v/>
      </c>
      <c r="FO29" s="381" t="str">
        <f t="shared" si="3"/>
        <v/>
      </c>
      <c r="FP29" s="391" t="str">
        <f t="shared" si="4"/>
        <v/>
      </c>
      <c r="FQ29" s="392"/>
    </row>
    <row r="30" spans="2:173" ht="15.75" customHeight="1" x14ac:dyDescent="0.5">
      <c r="B30" s="381">
        <v>24</v>
      </c>
      <c r="C30" s="463" t="str">
        <f>IF(นักเรียน!C29="","",นักเรียน!C29)</f>
        <v/>
      </c>
      <c r="D30" s="463" t="str">
        <f>IF(นักเรียน!D29="","",นักเรียน!D29)</f>
        <v/>
      </c>
      <c r="E30" s="382" t="str">
        <f>IF(นักเรียน!E29="","",นักเรียน!E29)</f>
        <v/>
      </c>
      <c r="F30" s="381" t="str">
        <f>IF(นักเรียน!E29="","",นักเรียน!B29)</f>
        <v/>
      </c>
      <c r="G30" s="419"/>
      <c r="H30" s="420"/>
      <c r="I30" s="420"/>
      <c r="J30" s="420"/>
      <c r="K30" s="420"/>
      <c r="L30" s="421"/>
      <c r="M30" s="421"/>
      <c r="N30" s="419"/>
      <c r="O30" s="420"/>
      <c r="P30" s="420"/>
      <c r="Q30" s="420"/>
      <c r="R30" s="420"/>
      <c r="S30" s="421"/>
      <c r="T30" s="422"/>
      <c r="U30" s="419"/>
      <c r="V30" s="420"/>
      <c r="W30" s="420"/>
      <c r="X30" s="420"/>
      <c r="Y30" s="420"/>
      <c r="Z30" s="421"/>
      <c r="AA30" s="422"/>
      <c r="AB30" s="419"/>
      <c r="AC30" s="420"/>
      <c r="AD30" s="420"/>
      <c r="AE30" s="420"/>
      <c r="AF30" s="420"/>
      <c r="AG30" s="421"/>
      <c r="AH30" s="422"/>
      <c r="AI30" s="419"/>
      <c r="AJ30" s="420"/>
      <c r="AK30" s="420"/>
      <c r="AL30" s="420"/>
      <c r="AM30" s="420"/>
      <c r="AN30" s="421"/>
      <c r="AO30" s="422"/>
      <c r="AP30" s="419"/>
      <c r="AQ30" s="420"/>
      <c r="AR30" s="420"/>
      <c r="AS30" s="420"/>
      <c r="AT30" s="420"/>
      <c r="AU30" s="421"/>
      <c r="AV30" s="422"/>
      <c r="AW30" s="423"/>
      <c r="AX30" s="420"/>
      <c r="AY30" s="420"/>
      <c r="AZ30" s="420"/>
      <c r="BA30" s="420"/>
      <c r="BB30" s="421"/>
      <c r="BC30" s="421"/>
      <c r="BD30" s="419"/>
      <c r="BE30" s="420"/>
      <c r="BF30" s="420"/>
      <c r="BG30" s="420"/>
      <c r="BH30" s="420"/>
      <c r="BI30" s="421"/>
      <c r="BJ30" s="422"/>
      <c r="BK30" s="419"/>
      <c r="BL30" s="420"/>
      <c r="BM30" s="420"/>
      <c r="BN30" s="420"/>
      <c r="BO30" s="420"/>
      <c r="BP30" s="421"/>
      <c r="BQ30" s="422"/>
      <c r="BR30" s="419"/>
      <c r="BS30" s="420"/>
      <c r="BT30" s="420"/>
      <c r="BU30" s="420"/>
      <c r="BV30" s="420"/>
      <c r="BW30" s="421"/>
      <c r="BX30" s="422"/>
      <c r="BY30" s="423"/>
      <c r="BZ30" s="420"/>
      <c r="CA30" s="420"/>
      <c r="CB30" s="420"/>
      <c r="CC30" s="420"/>
      <c r="CD30" s="421"/>
      <c r="CE30" s="421"/>
      <c r="CF30" s="419"/>
      <c r="CG30" s="420"/>
      <c r="CH30" s="420"/>
      <c r="CI30" s="420"/>
      <c r="CJ30" s="420"/>
      <c r="CK30" s="421"/>
      <c r="CL30" s="422"/>
      <c r="CM30" s="419"/>
      <c r="CN30" s="420"/>
      <c r="CO30" s="420"/>
      <c r="CP30" s="420"/>
      <c r="CQ30" s="420"/>
      <c r="CR30" s="421"/>
      <c r="CS30" s="422"/>
      <c r="CT30" s="419"/>
      <c r="CU30" s="420"/>
      <c r="CV30" s="420"/>
      <c r="CW30" s="420"/>
      <c r="CX30" s="420"/>
      <c r="CY30" s="421"/>
      <c r="CZ30" s="422"/>
      <c r="DA30" s="423"/>
      <c r="DB30" s="420"/>
      <c r="DC30" s="420"/>
      <c r="DD30" s="420"/>
      <c r="DE30" s="420"/>
      <c r="DF30" s="421"/>
      <c r="DG30" s="422"/>
      <c r="DH30" s="419"/>
      <c r="DI30" s="420"/>
      <c r="DJ30" s="420"/>
      <c r="DK30" s="420"/>
      <c r="DL30" s="420"/>
      <c r="DM30" s="421"/>
      <c r="DN30" s="422"/>
      <c r="DO30" s="419"/>
      <c r="DP30" s="420"/>
      <c r="DQ30" s="420"/>
      <c r="DR30" s="420"/>
      <c r="DS30" s="420"/>
      <c r="DT30" s="421"/>
      <c r="DU30" s="422"/>
      <c r="DV30" s="419"/>
      <c r="DW30" s="420"/>
      <c r="DX30" s="420"/>
      <c r="DY30" s="420"/>
      <c r="DZ30" s="420"/>
      <c r="EA30" s="421"/>
      <c r="EB30" s="422"/>
      <c r="EC30" s="419"/>
      <c r="ED30" s="420"/>
      <c r="EE30" s="420"/>
      <c r="EF30" s="420"/>
      <c r="EG30" s="420"/>
      <c r="EH30" s="421"/>
      <c r="EI30" s="422"/>
      <c r="EJ30" s="419"/>
      <c r="EK30" s="420"/>
      <c r="EL30" s="420"/>
      <c r="EM30" s="420"/>
      <c r="EN30" s="420"/>
      <c r="EO30" s="421"/>
      <c r="EP30" s="422"/>
      <c r="EQ30" s="419"/>
      <c r="ER30" s="420"/>
      <c r="ES30" s="420"/>
      <c r="ET30" s="420"/>
      <c r="EU30" s="420"/>
      <c r="EV30" s="421"/>
      <c r="EW30" s="422"/>
      <c r="EX30" s="419"/>
      <c r="EY30" s="420"/>
      <c r="EZ30" s="420"/>
      <c r="FA30" s="420"/>
      <c r="FB30" s="420"/>
      <c r="FC30" s="421"/>
      <c r="FD30" s="422"/>
      <c r="FE30" s="419"/>
      <c r="FF30" s="420"/>
      <c r="FG30" s="420"/>
      <c r="FH30" s="420"/>
      <c r="FI30" s="420"/>
      <c r="FJ30" s="421"/>
      <c r="FK30" s="424"/>
      <c r="FL30" s="390" t="str">
        <f t="shared" si="0"/>
        <v/>
      </c>
      <c r="FM30" s="381" t="str">
        <f t="shared" si="1"/>
        <v/>
      </c>
      <c r="FN30" s="381" t="str">
        <f t="shared" si="2"/>
        <v/>
      </c>
      <c r="FO30" s="381" t="str">
        <f t="shared" si="3"/>
        <v/>
      </c>
      <c r="FP30" s="391" t="str">
        <f t="shared" si="4"/>
        <v/>
      </c>
      <c r="FQ30" s="392"/>
    </row>
    <row r="31" spans="2:173" ht="15.75" customHeight="1" x14ac:dyDescent="0.5">
      <c r="B31" s="381">
        <v>25</v>
      </c>
      <c r="C31" s="463" t="str">
        <f>IF(นักเรียน!C30="","",นักเรียน!C30)</f>
        <v/>
      </c>
      <c r="D31" s="463" t="str">
        <f>IF(นักเรียน!D30="","",นักเรียน!D30)</f>
        <v/>
      </c>
      <c r="E31" s="382" t="str">
        <f>IF(นักเรียน!E30="","",นักเรียน!E30)</f>
        <v/>
      </c>
      <c r="F31" s="381" t="str">
        <f>IF(นักเรียน!E30="","",นักเรียน!B30)</f>
        <v/>
      </c>
      <c r="G31" s="419"/>
      <c r="H31" s="420"/>
      <c r="I31" s="420"/>
      <c r="J31" s="420"/>
      <c r="K31" s="420"/>
      <c r="L31" s="421"/>
      <c r="M31" s="421"/>
      <c r="N31" s="419"/>
      <c r="O31" s="420"/>
      <c r="P31" s="420"/>
      <c r="Q31" s="420"/>
      <c r="R31" s="420"/>
      <c r="S31" s="421"/>
      <c r="T31" s="422"/>
      <c r="U31" s="419"/>
      <c r="V31" s="420"/>
      <c r="W31" s="420"/>
      <c r="X31" s="420"/>
      <c r="Y31" s="420"/>
      <c r="Z31" s="421"/>
      <c r="AA31" s="422"/>
      <c r="AB31" s="419"/>
      <c r="AC31" s="420"/>
      <c r="AD31" s="420"/>
      <c r="AE31" s="420"/>
      <c r="AF31" s="420"/>
      <c r="AG31" s="421"/>
      <c r="AH31" s="422"/>
      <c r="AI31" s="419"/>
      <c r="AJ31" s="420"/>
      <c r="AK31" s="420"/>
      <c r="AL31" s="420"/>
      <c r="AM31" s="420"/>
      <c r="AN31" s="421"/>
      <c r="AO31" s="422"/>
      <c r="AP31" s="419"/>
      <c r="AQ31" s="420"/>
      <c r="AR31" s="420"/>
      <c r="AS31" s="420"/>
      <c r="AT31" s="420"/>
      <c r="AU31" s="421"/>
      <c r="AV31" s="422"/>
      <c r="AW31" s="423"/>
      <c r="AX31" s="420"/>
      <c r="AY31" s="420"/>
      <c r="AZ31" s="420"/>
      <c r="BA31" s="420"/>
      <c r="BB31" s="421"/>
      <c r="BC31" s="421"/>
      <c r="BD31" s="419"/>
      <c r="BE31" s="420"/>
      <c r="BF31" s="420"/>
      <c r="BG31" s="420"/>
      <c r="BH31" s="420"/>
      <c r="BI31" s="421"/>
      <c r="BJ31" s="422"/>
      <c r="BK31" s="419"/>
      <c r="BL31" s="420"/>
      <c r="BM31" s="420"/>
      <c r="BN31" s="420"/>
      <c r="BO31" s="420"/>
      <c r="BP31" s="421"/>
      <c r="BQ31" s="422"/>
      <c r="BR31" s="419"/>
      <c r="BS31" s="420"/>
      <c r="BT31" s="420"/>
      <c r="BU31" s="420"/>
      <c r="BV31" s="420"/>
      <c r="BW31" s="421"/>
      <c r="BX31" s="422"/>
      <c r="BY31" s="423"/>
      <c r="BZ31" s="420"/>
      <c r="CA31" s="420"/>
      <c r="CB31" s="420"/>
      <c r="CC31" s="420"/>
      <c r="CD31" s="421"/>
      <c r="CE31" s="421"/>
      <c r="CF31" s="419"/>
      <c r="CG31" s="420"/>
      <c r="CH31" s="420"/>
      <c r="CI31" s="420"/>
      <c r="CJ31" s="420"/>
      <c r="CK31" s="421"/>
      <c r="CL31" s="422"/>
      <c r="CM31" s="419"/>
      <c r="CN31" s="420"/>
      <c r="CO31" s="420"/>
      <c r="CP31" s="420"/>
      <c r="CQ31" s="420"/>
      <c r="CR31" s="421"/>
      <c r="CS31" s="422"/>
      <c r="CT31" s="419"/>
      <c r="CU31" s="420"/>
      <c r="CV31" s="420"/>
      <c r="CW31" s="420"/>
      <c r="CX31" s="420"/>
      <c r="CY31" s="421"/>
      <c r="CZ31" s="422"/>
      <c r="DA31" s="423"/>
      <c r="DB31" s="420"/>
      <c r="DC31" s="420"/>
      <c r="DD31" s="420"/>
      <c r="DE31" s="420"/>
      <c r="DF31" s="421"/>
      <c r="DG31" s="422"/>
      <c r="DH31" s="419"/>
      <c r="DI31" s="420"/>
      <c r="DJ31" s="420"/>
      <c r="DK31" s="420"/>
      <c r="DL31" s="420"/>
      <c r="DM31" s="421"/>
      <c r="DN31" s="422"/>
      <c r="DO31" s="419"/>
      <c r="DP31" s="420"/>
      <c r="DQ31" s="420"/>
      <c r="DR31" s="420"/>
      <c r="DS31" s="420"/>
      <c r="DT31" s="421"/>
      <c r="DU31" s="422"/>
      <c r="DV31" s="419"/>
      <c r="DW31" s="420"/>
      <c r="DX31" s="420"/>
      <c r="DY31" s="420"/>
      <c r="DZ31" s="420"/>
      <c r="EA31" s="421"/>
      <c r="EB31" s="422"/>
      <c r="EC31" s="419"/>
      <c r="ED31" s="420"/>
      <c r="EE31" s="420"/>
      <c r="EF31" s="420"/>
      <c r="EG31" s="420"/>
      <c r="EH31" s="421"/>
      <c r="EI31" s="422"/>
      <c r="EJ31" s="419"/>
      <c r="EK31" s="420"/>
      <c r="EL31" s="420"/>
      <c r="EM31" s="420"/>
      <c r="EN31" s="420"/>
      <c r="EO31" s="421"/>
      <c r="EP31" s="422"/>
      <c r="EQ31" s="419"/>
      <c r="ER31" s="420"/>
      <c r="ES31" s="420"/>
      <c r="ET31" s="420"/>
      <c r="EU31" s="420"/>
      <c r="EV31" s="421"/>
      <c r="EW31" s="422"/>
      <c r="EX31" s="419"/>
      <c r="EY31" s="420"/>
      <c r="EZ31" s="420"/>
      <c r="FA31" s="420"/>
      <c r="FB31" s="420"/>
      <c r="FC31" s="421"/>
      <c r="FD31" s="422"/>
      <c r="FE31" s="419"/>
      <c r="FF31" s="420"/>
      <c r="FG31" s="420"/>
      <c r="FH31" s="420"/>
      <c r="FI31" s="420"/>
      <c r="FJ31" s="421"/>
      <c r="FK31" s="424"/>
      <c r="FL31" s="390" t="str">
        <f t="shared" si="0"/>
        <v/>
      </c>
      <c r="FM31" s="381" t="str">
        <f t="shared" si="1"/>
        <v/>
      </c>
      <c r="FN31" s="381" t="str">
        <f t="shared" si="2"/>
        <v/>
      </c>
      <c r="FO31" s="381" t="str">
        <f t="shared" si="3"/>
        <v/>
      </c>
      <c r="FP31" s="391" t="str">
        <f t="shared" si="4"/>
        <v/>
      </c>
      <c r="FQ31" s="392"/>
    </row>
    <row r="32" spans="2:173" ht="15.75" customHeight="1" x14ac:dyDescent="0.5">
      <c r="B32" s="381">
        <v>26</v>
      </c>
      <c r="C32" s="463" t="str">
        <f>IF(นักเรียน!C31="","",นักเรียน!C31)</f>
        <v/>
      </c>
      <c r="D32" s="463" t="str">
        <f>IF(นักเรียน!D31="","",นักเรียน!D31)</f>
        <v/>
      </c>
      <c r="E32" s="382" t="str">
        <f>IF(นักเรียน!E31="","",นักเรียน!E31)</f>
        <v/>
      </c>
      <c r="F32" s="381" t="str">
        <f>IF(นักเรียน!E31="","",นักเรียน!B31)</f>
        <v/>
      </c>
      <c r="G32" s="419"/>
      <c r="H32" s="420"/>
      <c r="I32" s="420"/>
      <c r="J32" s="420"/>
      <c r="K32" s="420"/>
      <c r="L32" s="421"/>
      <c r="M32" s="421"/>
      <c r="N32" s="419"/>
      <c r="O32" s="420"/>
      <c r="P32" s="420"/>
      <c r="Q32" s="420"/>
      <c r="R32" s="420"/>
      <c r="S32" s="421"/>
      <c r="T32" s="422"/>
      <c r="U32" s="419"/>
      <c r="V32" s="420"/>
      <c r="W32" s="420"/>
      <c r="X32" s="420"/>
      <c r="Y32" s="420"/>
      <c r="Z32" s="421"/>
      <c r="AA32" s="422"/>
      <c r="AB32" s="419"/>
      <c r="AC32" s="420"/>
      <c r="AD32" s="420"/>
      <c r="AE32" s="420"/>
      <c r="AF32" s="420"/>
      <c r="AG32" s="421"/>
      <c r="AH32" s="422"/>
      <c r="AI32" s="419"/>
      <c r="AJ32" s="420"/>
      <c r="AK32" s="420"/>
      <c r="AL32" s="420"/>
      <c r="AM32" s="420"/>
      <c r="AN32" s="421"/>
      <c r="AO32" s="422"/>
      <c r="AP32" s="419"/>
      <c r="AQ32" s="420"/>
      <c r="AR32" s="420"/>
      <c r="AS32" s="420"/>
      <c r="AT32" s="420"/>
      <c r="AU32" s="421"/>
      <c r="AV32" s="422"/>
      <c r="AW32" s="423"/>
      <c r="AX32" s="420"/>
      <c r="AY32" s="420"/>
      <c r="AZ32" s="420"/>
      <c r="BA32" s="420"/>
      <c r="BB32" s="421"/>
      <c r="BC32" s="421"/>
      <c r="BD32" s="419"/>
      <c r="BE32" s="420"/>
      <c r="BF32" s="420"/>
      <c r="BG32" s="420"/>
      <c r="BH32" s="420"/>
      <c r="BI32" s="421"/>
      <c r="BJ32" s="422"/>
      <c r="BK32" s="419"/>
      <c r="BL32" s="420"/>
      <c r="BM32" s="420"/>
      <c r="BN32" s="420"/>
      <c r="BO32" s="420"/>
      <c r="BP32" s="421"/>
      <c r="BQ32" s="422"/>
      <c r="BR32" s="419"/>
      <c r="BS32" s="420"/>
      <c r="BT32" s="420"/>
      <c r="BU32" s="420"/>
      <c r="BV32" s="420"/>
      <c r="BW32" s="421"/>
      <c r="BX32" s="422"/>
      <c r="BY32" s="423"/>
      <c r="BZ32" s="420"/>
      <c r="CA32" s="420"/>
      <c r="CB32" s="420"/>
      <c r="CC32" s="420"/>
      <c r="CD32" s="421"/>
      <c r="CE32" s="421"/>
      <c r="CF32" s="419"/>
      <c r="CG32" s="420"/>
      <c r="CH32" s="420"/>
      <c r="CI32" s="420"/>
      <c r="CJ32" s="420"/>
      <c r="CK32" s="421"/>
      <c r="CL32" s="422"/>
      <c r="CM32" s="419"/>
      <c r="CN32" s="420"/>
      <c r="CO32" s="420"/>
      <c r="CP32" s="420"/>
      <c r="CQ32" s="420"/>
      <c r="CR32" s="421"/>
      <c r="CS32" s="422"/>
      <c r="CT32" s="419"/>
      <c r="CU32" s="420"/>
      <c r="CV32" s="420"/>
      <c r="CW32" s="420"/>
      <c r="CX32" s="420"/>
      <c r="CY32" s="421"/>
      <c r="CZ32" s="422"/>
      <c r="DA32" s="423"/>
      <c r="DB32" s="420"/>
      <c r="DC32" s="420"/>
      <c r="DD32" s="420"/>
      <c r="DE32" s="420"/>
      <c r="DF32" s="421"/>
      <c r="DG32" s="422"/>
      <c r="DH32" s="419"/>
      <c r="DI32" s="420"/>
      <c r="DJ32" s="420"/>
      <c r="DK32" s="420"/>
      <c r="DL32" s="420"/>
      <c r="DM32" s="421"/>
      <c r="DN32" s="422"/>
      <c r="DO32" s="419"/>
      <c r="DP32" s="420"/>
      <c r="DQ32" s="420"/>
      <c r="DR32" s="420"/>
      <c r="DS32" s="420"/>
      <c r="DT32" s="421"/>
      <c r="DU32" s="422"/>
      <c r="DV32" s="419"/>
      <c r="DW32" s="420"/>
      <c r="DX32" s="420"/>
      <c r="DY32" s="420"/>
      <c r="DZ32" s="420"/>
      <c r="EA32" s="421"/>
      <c r="EB32" s="422"/>
      <c r="EC32" s="419"/>
      <c r="ED32" s="420"/>
      <c r="EE32" s="420"/>
      <c r="EF32" s="420"/>
      <c r="EG32" s="420"/>
      <c r="EH32" s="421"/>
      <c r="EI32" s="422"/>
      <c r="EJ32" s="419"/>
      <c r="EK32" s="420"/>
      <c r="EL32" s="420"/>
      <c r="EM32" s="420"/>
      <c r="EN32" s="420"/>
      <c r="EO32" s="421"/>
      <c r="EP32" s="422"/>
      <c r="EQ32" s="419"/>
      <c r="ER32" s="420"/>
      <c r="ES32" s="420"/>
      <c r="ET32" s="420"/>
      <c r="EU32" s="420"/>
      <c r="EV32" s="421"/>
      <c r="EW32" s="422"/>
      <c r="EX32" s="419"/>
      <c r="EY32" s="420"/>
      <c r="EZ32" s="420"/>
      <c r="FA32" s="420"/>
      <c r="FB32" s="420"/>
      <c r="FC32" s="421"/>
      <c r="FD32" s="422"/>
      <c r="FE32" s="419"/>
      <c r="FF32" s="420"/>
      <c r="FG32" s="420"/>
      <c r="FH32" s="420"/>
      <c r="FI32" s="420"/>
      <c r="FJ32" s="421"/>
      <c r="FK32" s="424"/>
      <c r="FL32" s="390" t="str">
        <f t="shared" si="0"/>
        <v/>
      </c>
      <c r="FM32" s="381" t="str">
        <f t="shared" si="1"/>
        <v/>
      </c>
      <c r="FN32" s="381" t="str">
        <f t="shared" si="2"/>
        <v/>
      </c>
      <c r="FO32" s="381" t="str">
        <f t="shared" si="3"/>
        <v/>
      </c>
      <c r="FP32" s="391" t="str">
        <f t="shared" si="4"/>
        <v/>
      </c>
      <c r="FQ32" s="392"/>
    </row>
    <row r="33" spans="2:173" ht="15.75" customHeight="1" x14ac:dyDescent="0.5">
      <c r="B33" s="381">
        <v>27</v>
      </c>
      <c r="C33" s="463" t="str">
        <f>IF(นักเรียน!C32="","",นักเรียน!C32)</f>
        <v/>
      </c>
      <c r="D33" s="463" t="str">
        <f>IF(นักเรียน!D32="","",นักเรียน!D32)</f>
        <v/>
      </c>
      <c r="E33" s="382" t="str">
        <f>IF(นักเรียน!E32="","",นักเรียน!E32)</f>
        <v/>
      </c>
      <c r="F33" s="381" t="str">
        <f>IF(นักเรียน!E32="","",นักเรียน!B32)</f>
        <v/>
      </c>
      <c r="G33" s="419"/>
      <c r="H33" s="420"/>
      <c r="I33" s="420"/>
      <c r="J33" s="420"/>
      <c r="K33" s="420"/>
      <c r="L33" s="421"/>
      <c r="M33" s="421"/>
      <c r="N33" s="419"/>
      <c r="O33" s="420"/>
      <c r="P33" s="420"/>
      <c r="Q33" s="420"/>
      <c r="R33" s="420"/>
      <c r="S33" s="421"/>
      <c r="T33" s="422"/>
      <c r="U33" s="419"/>
      <c r="V33" s="420"/>
      <c r="W33" s="420"/>
      <c r="X33" s="420"/>
      <c r="Y33" s="420"/>
      <c r="Z33" s="421"/>
      <c r="AA33" s="422"/>
      <c r="AB33" s="419"/>
      <c r="AC33" s="420"/>
      <c r="AD33" s="420"/>
      <c r="AE33" s="420"/>
      <c r="AF33" s="420"/>
      <c r="AG33" s="421"/>
      <c r="AH33" s="422"/>
      <c r="AI33" s="419"/>
      <c r="AJ33" s="420"/>
      <c r="AK33" s="420"/>
      <c r="AL33" s="420"/>
      <c r="AM33" s="420"/>
      <c r="AN33" s="421"/>
      <c r="AO33" s="422"/>
      <c r="AP33" s="419"/>
      <c r="AQ33" s="420"/>
      <c r="AR33" s="420"/>
      <c r="AS33" s="420"/>
      <c r="AT33" s="420"/>
      <c r="AU33" s="421"/>
      <c r="AV33" s="422"/>
      <c r="AW33" s="423"/>
      <c r="AX33" s="420"/>
      <c r="AY33" s="420"/>
      <c r="AZ33" s="420"/>
      <c r="BA33" s="420"/>
      <c r="BB33" s="421"/>
      <c r="BC33" s="421"/>
      <c r="BD33" s="419"/>
      <c r="BE33" s="420"/>
      <c r="BF33" s="420"/>
      <c r="BG33" s="420"/>
      <c r="BH33" s="420"/>
      <c r="BI33" s="421"/>
      <c r="BJ33" s="422"/>
      <c r="BK33" s="419"/>
      <c r="BL33" s="420"/>
      <c r="BM33" s="420"/>
      <c r="BN33" s="420"/>
      <c r="BO33" s="420"/>
      <c r="BP33" s="421"/>
      <c r="BQ33" s="422"/>
      <c r="BR33" s="419"/>
      <c r="BS33" s="420"/>
      <c r="BT33" s="420"/>
      <c r="BU33" s="420"/>
      <c r="BV33" s="420"/>
      <c r="BW33" s="421"/>
      <c r="BX33" s="422"/>
      <c r="BY33" s="423"/>
      <c r="BZ33" s="420"/>
      <c r="CA33" s="420"/>
      <c r="CB33" s="420"/>
      <c r="CC33" s="420"/>
      <c r="CD33" s="421"/>
      <c r="CE33" s="421"/>
      <c r="CF33" s="419"/>
      <c r="CG33" s="420"/>
      <c r="CH33" s="420"/>
      <c r="CI33" s="420"/>
      <c r="CJ33" s="420"/>
      <c r="CK33" s="421"/>
      <c r="CL33" s="422"/>
      <c r="CM33" s="419"/>
      <c r="CN33" s="420"/>
      <c r="CO33" s="420"/>
      <c r="CP33" s="420"/>
      <c r="CQ33" s="420"/>
      <c r="CR33" s="421"/>
      <c r="CS33" s="422"/>
      <c r="CT33" s="419"/>
      <c r="CU33" s="420"/>
      <c r="CV33" s="420"/>
      <c r="CW33" s="420"/>
      <c r="CX33" s="420"/>
      <c r="CY33" s="421"/>
      <c r="CZ33" s="422"/>
      <c r="DA33" s="423"/>
      <c r="DB33" s="420"/>
      <c r="DC33" s="420"/>
      <c r="DD33" s="420"/>
      <c r="DE33" s="420"/>
      <c r="DF33" s="421"/>
      <c r="DG33" s="422"/>
      <c r="DH33" s="419"/>
      <c r="DI33" s="420"/>
      <c r="DJ33" s="420"/>
      <c r="DK33" s="420"/>
      <c r="DL33" s="420"/>
      <c r="DM33" s="421"/>
      <c r="DN33" s="422"/>
      <c r="DO33" s="419"/>
      <c r="DP33" s="420"/>
      <c r="DQ33" s="420"/>
      <c r="DR33" s="420"/>
      <c r="DS33" s="420"/>
      <c r="DT33" s="421"/>
      <c r="DU33" s="422"/>
      <c r="DV33" s="419"/>
      <c r="DW33" s="420"/>
      <c r="DX33" s="420"/>
      <c r="DY33" s="420"/>
      <c r="DZ33" s="420"/>
      <c r="EA33" s="421"/>
      <c r="EB33" s="422"/>
      <c r="EC33" s="419"/>
      <c r="ED33" s="420"/>
      <c r="EE33" s="420"/>
      <c r="EF33" s="420"/>
      <c r="EG33" s="420"/>
      <c r="EH33" s="421"/>
      <c r="EI33" s="422"/>
      <c r="EJ33" s="419"/>
      <c r="EK33" s="420"/>
      <c r="EL33" s="420"/>
      <c r="EM33" s="420"/>
      <c r="EN33" s="420"/>
      <c r="EO33" s="421"/>
      <c r="EP33" s="422"/>
      <c r="EQ33" s="419"/>
      <c r="ER33" s="420"/>
      <c r="ES33" s="420"/>
      <c r="ET33" s="420"/>
      <c r="EU33" s="420"/>
      <c r="EV33" s="421"/>
      <c r="EW33" s="422"/>
      <c r="EX33" s="419"/>
      <c r="EY33" s="420"/>
      <c r="EZ33" s="420"/>
      <c r="FA33" s="420"/>
      <c r="FB33" s="420"/>
      <c r="FC33" s="421"/>
      <c r="FD33" s="422"/>
      <c r="FE33" s="419"/>
      <c r="FF33" s="420"/>
      <c r="FG33" s="420"/>
      <c r="FH33" s="420"/>
      <c r="FI33" s="420"/>
      <c r="FJ33" s="421"/>
      <c r="FK33" s="424"/>
      <c r="FL33" s="390" t="str">
        <f t="shared" si="0"/>
        <v/>
      </c>
      <c r="FM33" s="381" t="str">
        <f t="shared" si="1"/>
        <v/>
      </c>
      <c r="FN33" s="381" t="str">
        <f t="shared" si="2"/>
        <v/>
      </c>
      <c r="FO33" s="381" t="str">
        <f t="shared" si="3"/>
        <v/>
      </c>
      <c r="FP33" s="391" t="str">
        <f t="shared" si="4"/>
        <v/>
      </c>
      <c r="FQ33" s="392"/>
    </row>
    <row r="34" spans="2:173" ht="15.75" customHeight="1" x14ac:dyDescent="0.5">
      <c r="B34" s="381">
        <v>28</v>
      </c>
      <c r="C34" s="463" t="str">
        <f>IF(นักเรียน!C33="","",นักเรียน!C33)</f>
        <v/>
      </c>
      <c r="D34" s="463" t="str">
        <f>IF(นักเรียน!D33="","",นักเรียน!D33)</f>
        <v/>
      </c>
      <c r="E34" s="382" t="str">
        <f>IF(นักเรียน!E33="","",นักเรียน!E33)</f>
        <v/>
      </c>
      <c r="F34" s="381" t="str">
        <f>IF(นักเรียน!E33="","",นักเรียน!B33)</f>
        <v/>
      </c>
      <c r="G34" s="419"/>
      <c r="H34" s="420"/>
      <c r="I34" s="420"/>
      <c r="J34" s="420"/>
      <c r="K34" s="420"/>
      <c r="L34" s="421"/>
      <c r="M34" s="421"/>
      <c r="N34" s="419"/>
      <c r="O34" s="420"/>
      <c r="P34" s="420"/>
      <c r="Q34" s="420"/>
      <c r="R34" s="420"/>
      <c r="S34" s="421"/>
      <c r="T34" s="422"/>
      <c r="U34" s="419"/>
      <c r="V34" s="420"/>
      <c r="W34" s="420"/>
      <c r="X34" s="420"/>
      <c r="Y34" s="420"/>
      <c r="Z34" s="421"/>
      <c r="AA34" s="422"/>
      <c r="AB34" s="419"/>
      <c r="AC34" s="420"/>
      <c r="AD34" s="420"/>
      <c r="AE34" s="420"/>
      <c r="AF34" s="420"/>
      <c r="AG34" s="421"/>
      <c r="AH34" s="422"/>
      <c r="AI34" s="419"/>
      <c r="AJ34" s="420"/>
      <c r="AK34" s="420"/>
      <c r="AL34" s="420"/>
      <c r="AM34" s="420"/>
      <c r="AN34" s="421"/>
      <c r="AO34" s="422"/>
      <c r="AP34" s="419"/>
      <c r="AQ34" s="420"/>
      <c r="AR34" s="420"/>
      <c r="AS34" s="420"/>
      <c r="AT34" s="420"/>
      <c r="AU34" s="421"/>
      <c r="AV34" s="422"/>
      <c r="AW34" s="423"/>
      <c r="AX34" s="420"/>
      <c r="AY34" s="420"/>
      <c r="AZ34" s="420"/>
      <c r="BA34" s="420"/>
      <c r="BB34" s="421"/>
      <c r="BC34" s="421"/>
      <c r="BD34" s="419"/>
      <c r="BE34" s="420"/>
      <c r="BF34" s="420"/>
      <c r="BG34" s="420"/>
      <c r="BH34" s="420"/>
      <c r="BI34" s="421"/>
      <c r="BJ34" s="422"/>
      <c r="BK34" s="419"/>
      <c r="BL34" s="420"/>
      <c r="BM34" s="420"/>
      <c r="BN34" s="420"/>
      <c r="BO34" s="420"/>
      <c r="BP34" s="421"/>
      <c r="BQ34" s="422"/>
      <c r="BR34" s="419"/>
      <c r="BS34" s="420"/>
      <c r="BT34" s="420"/>
      <c r="BU34" s="420"/>
      <c r="BV34" s="420"/>
      <c r="BW34" s="421"/>
      <c r="BX34" s="422"/>
      <c r="BY34" s="423"/>
      <c r="BZ34" s="420"/>
      <c r="CA34" s="420"/>
      <c r="CB34" s="420"/>
      <c r="CC34" s="420"/>
      <c r="CD34" s="421"/>
      <c r="CE34" s="421"/>
      <c r="CF34" s="419"/>
      <c r="CG34" s="420"/>
      <c r="CH34" s="420"/>
      <c r="CI34" s="420"/>
      <c r="CJ34" s="420"/>
      <c r="CK34" s="421"/>
      <c r="CL34" s="422"/>
      <c r="CM34" s="419"/>
      <c r="CN34" s="420"/>
      <c r="CO34" s="420"/>
      <c r="CP34" s="420"/>
      <c r="CQ34" s="420"/>
      <c r="CR34" s="421"/>
      <c r="CS34" s="422"/>
      <c r="CT34" s="419"/>
      <c r="CU34" s="420"/>
      <c r="CV34" s="420"/>
      <c r="CW34" s="420"/>
      <c r="CX34" s="420"/>
      <c r="CY34" s="421"/>
      <c r="CZ34" s="422"/>
      <c r="DA34" s="423"/>
      <c r="DB34" s="420"/>
      <c r="DC34" s="420"/>
      <c r="DD34" s="420"/>
      <c r="DE34" s="420"/>
      <c r="DF34" s="421"/>
      <c r="DG34" s="422"/>
      <c r="DH34" s="419"/>
      <c r="DI34" s="420"/>
      <c r="DJ34" s="420"/>
      <c r="DK34" s="420"/>
      <c r="DL34" s="420"/>
      <c r="DM34" s="421"/>
      <c r="DN34" s="422"/>
      <c r="DO34" s="419"/>
      <c r="DP34" s="420"/>
      <c r="DQ34" s="420"/>
      <c r="DR34" s="420"/>
      <c r="DS34" s="420"/>
      <c r="DT34" s="421"/>
      <c r="DU34" s="422"/>
      <c r="DV34" s="419"/>
      <c r="DW34" s="420"/>
      <c r="DX34" s="420"/>
      <c r="DY34" s="420"/>
      <c r="DZ34" s="420"/>
      <c r="EA34" s="421"/>
      <c r="EB34" s="422"/>
      <c r="EC34" s="419"/>
      <c r="ED34" s="420"/>
      <c r="EE34" s="420"/>
      <c r="EF34" s="420"/>
      <c r="EG34" s="420"/>
      <c r="EH34" s="421"/>
      <c r="EI34" s="422"/>
      <c r="EJ34" s="419"/>
      <c r="EK34" s="420"/>
      <c r="EL34" s="420"/>
      <c r="EM34" s="420"/>
      <c r="EN34" s="420"/>
      <c r="EO34" s="421"/>
      <c r="EP34" s="422"/>
      <c r="EQ34" s="419"/>
      <c r="ER34" s="420"/>
      <c r="ES34" s="420"/>
      <c r="ET34" s="420"/>
      <c r="EU34" s="420"/>
      <c r="EV34" s="421"/>
      <c r="EW34" s="422"/>
      <c r="EX34" s="419"/>
      <c r="EY34" s="420"/>
      <c r="EZ34" s="420"/>
      <c r="FA34" s="420"/>
      <c r="FB34" s="420"/>
      <c r="FC34" s="421"/>
      <c r="FD34" s="422"/>
      <c r="FE34" s="419"/>
      <c r="FF34" s="420"/>
      <c r="FG34" s="420"/>
      <c r="FH34" s="420"/>
      <c r="FI34" s="420"/>
      <c r="FJ34" s="421"/>
      <c r="FK34" s="424"/>
      <c r="FL34" s="390" t="str">
        <f t="shared" si="0"/>
        <v/>
      </c>
      <c r="FM34" s="381" t="str">
        <f t="shared" si="1"/>
        <v/>
      </c>
      <c r="FN34" s="381" t="str">
        <f t="shared" si="2"/>
        <v/>
      </c>
      <c r="FO34" s="381" t="str">
        <f t="shared" si="3"/>
        <v/>
      </c>
      <c r="FP34" s="391" t="str">
        <f t="shared" si="4"/>
        <v/>
      </c>
      <c r="FQ34" s="392"/>
    </row>
    <row r="35" spans="2:173" ht="15.75" customHeight="1" x14ac:dyDescent="0.5">
      <c r="B35" s="381">
        <v>29</v>
      </c>
      <c r="C35" s="463" t="str">
        <f>IF(นักเรียน!C34="","",นักเรียน!C34)</f>
        <v/>
      </c>
      <c r="D35" s="463" t="str">
        <f>IF(นักเรียน!D34="","",นักเรียน!D34)</f>
        <v/>
      </c>
      <c r="E35" s="382" t="str">
        <f>IF(นักเรียน!E34="","",นักเรียน!E34)</f>
        <v/>
      </c>
      <c r="F35" s="381" t="str">
        <f>IF(นักเรียน!E34="","",นักเรียน!B34)</f>
        <v/>
      </c>
      <c r="G35" s="419"/>
      <c r="H35" s="420"/>
      <c r="I35" s="420"/>
      <c r="J35" s="420"/>
      <c r="K35" s="420"/>
      <c r="L35" s="421"/>
      <c r="M35" s="421"/>
      <c r="N35" s="419"/>
      <c r="O35" s="420"/>
      <c r="P35" s="420"/>
      <c r="Q35" s="420"/>
      <c r="R35" s="420"/>
      <c r="S35" s="421"/>
      <c r="T35" s="422"/>
      <c r="U35" s="419"/>
      <c r="V35" s="420"/>
      <c r="W35" s="420"/>
      <c r="X35" s="420"/>
      <c r="Y35" s="420"/>
      <c r="Z35" s="421"/>
      <c r="AA35" s="422"/>
      <c r="AB35" s="419"/>
      <c r="AC35" s="420"/>
      <c r="AD35" s="420"/>
      <c r="AE35" s="420"/>
      <c r="AF35" s="420"/>
      <c r="AG35" s="421"/>
      <c r="AH35" s="422"/>
      <c r="AI35" s="419"/>
      <c r="AJ35" s="420"/>
      <c r="AK35" s="420"/>
      <c r="AL35" s="420"/>
      <c r="AM35" s="420"/>
      <c r="AN35" s="421"/>
      <c r="AO35" s="422"/>
      <c r="AP35" s="419"/>
      <c r="AQ35" s="420"/>
      <c r="AR35" s="420"/>
      <c r="AS35" s="420"/>
      <c r="AT35" s="420"/>
      <c r="AU35" s="421"/>
      <c r="AV35" s="422"/>
      <c r="AW35" s="423"/>
      <c r="AX35" s="420"/>
      <c r="AY35" s="420"/>
      <c r="AZ35" s="420"/>
      <c r="BA35" s="420"/>
      <c r="BB35" s="421"/>
      <c r="BC35" s="421"/>
      <c r="BD35" s="419"/>
      <c r="BE35" s="420"/>
      <c r="BF35" s="420"/>
      <c r="BG35" s="420"/>
      <c r="BH35" s="420"/>
      <c r="BI35" s="421"/>
      <c r="BJ35" s="422"/>
      <c r="BK35" s="419"/>
      <c r="BL35" s="420"/>
      <c r="BM35" s="420"/>
      <c r="BN35" s="420"/>
      <c r="BO35" s="420"/>
      <c r="BP35" s="421"/>
      <c r="BQ35" s="422"/>
      <c r="BR35" s="419"/>
      <c r="BS35" s="420"/>
      <c r="BT35" s="420"/>
      <c r="BU35" s="420"/>
      <c r="BV35" s="420"/>
      <c r="BW35" s="421"/>
      <c r="BX35" s="422"/>
      <c r="BY35" s="423"/>
      <c r="BZ35" s="420"/>
      <c r="CA35" s="420"/>
      <c r="CB35" s="420"/>
      <c r="CC35" s="420"/>
      <c r="CD35" s="421"/>
      <c r="CE35" s="421"/>
      <c r="CF35" s="419"/>
      <c r="CG35" s="420"/>
      <c r="CH35" s="420"/>
      <c r="CI35" s="420"/>
      <c r="CJ35" s="420"/>
      <c r="CK35" s="421"/>
      <c r="CL35" s="422"/>
      <c r="CM35" s="419"/>
      <c r="CN35" s="420"/>
      <c r="CO35" s="420"/>
      <c r="CP35" s="420"/>
      <c r="CQ35" s="420"/>
      <c r="CR35" s="421"/>
      <c r="CS35" s="422"/>
      <c r="CT35" s="419"/>
      <c r="CU35" s="420"/>
      <c r="CV35" s="420"/>
      <c r="CW35" s="420"/>
      <c r="CX35" s="420"/>
      <c r="CY35" s="421"/>
      <c r="CZ35" s="422"/>
      <c r="DA35" s="423"/>
      <c r="DB35" s="420"/>
      <c r="DC35" s="420"/>
      <c r="DD35" s="420"/>
      <c r="DE35" s="420"/>
      <c r="DF35" s="421"/>
      <c r="DG35" s="422"/>
      <c r="DH35" s="419"/>
      <c r="DI35" s="420"/>
      <c r="DJ35" s="420"/>
      <c r="DK35" s="420"/>
      <c r="DL35" s="420"/>
      <c r="DM35" s="421"/>
      <c r="DN35" s="422"/>
      <c r="DO35" s="419"/>
      <c r="DP35" s="420"/>
      <c r="DQ35" s="420"/>
      <c r="DR35" s="420"/>
      <c r="DS35" s="420"/>
      <c r="DT35" s="421"/>
      <c r="DU35" s="422"/>
      <c r="DV35" s="419"/>
      <c r="DW35" s="420"/>
      <c r="DX35" s="420"/>
      <c r="DY35" s="420"/>
      <c r="DZ35" s="420"/>
      <c r="EA35" s="421"/>
      <c r="EB35" s="422"/>
      <c r="EC35" s="419"/>
      <c r="ED35" s="420"/>
      <c r="EE35" s="420"/>
      <c r="EF35" s="420"/>
      <c r="EG35" s="420"/>
      <c r="EH35" s="421"/>
      <c r="EI35" s="422"/>
      <c r="EJ35" s="419"/>
      <c r="EK35" s="420"/>
      <c r="EL35" s="420"/>
      <c r="EM35" s="420"/>
      <c r="EN35" s="420"/>
      <c r="EO35" s="421"/>
      <c r="EP35" s="422"/>
      <c r="EQ35" s="419"/>
      <c r="ER35" s="420"/>
      <c r="ES35" s="420"/>
      <c r="ET35" s="420"/>
      <c r="EU35" s="420"/>
      <c r="EV35" s="421"/>
      <c r="EW35" s="422"/>
      <c r="EX35" s="419"/>
      <c r="EY35" s="420"/>
      <c r="EZ35" s="420"/>
      <c r="FA35" s="420"/>
      <c r="FB35" s="420"/>
      <c r="FC35" s="421"/>
      <c r="FD35" s="422"/>
      <c r="FE35" s="419"/>
      <c r="FF35" s="420"/>
      <c r="FG35" s="420"/>
      <c r="FH35" s="420"/>
      <c r="FI35" s="420"/>
      <c r="FJ35" s="421"/>
      <c r="FK35" s="424"/>
      <c r="FL35" s="390" t="str">
        <f t="shared" si="0"/>
        <v/>
      </c>
      <c r="FM35" s="381" t="str">
        <f t="shared" si="1"/>
        <v/>
      </c>
      <c r="FN35" s="381" t="str">
        <f t="shared" si="2"/>
        <v/>
      </c>
      <c r="FO35" s="381" t="str">
        <f t="shared" si="3"/>
        <v/>
      </c>
      <c r="FP35" s="391" t="str">
        <f t="shared" si="4"/>
        <v/>
      </c>
      <c r="FQ35" s="392"/>
    </row>
    <row r="36" spans="2:173" ht="15.75" customHeight="1" x14ac:dyDescent="0.5">
      <c r="B36" s="381">
        <v>30</v>
      </c>
      <c r="C36" s="463" t="str">
        <f>IF(นักเรียน!C35="","",นักเรียน!C35)</f>
        <v/>
      </c>
      <c r="D36" s="463" t="str">
        <f>IF(นักเรียน!D35="","",นักเรียน!D35)</f>
        <v/>
      </c>
      <c r="E36" s="382" t="str">
        <f>IF(นักเรียน!E35="","",นักเรียน!E35)</f>
        <v/>
      </c>
      <c r="F36" s="381" t="str">
        <f>IF(นักเรียน!E35="","",นักเรียน!B35)</f>
        <v/>
      </c>
      <c r="G36" s="419"/>
      <c r="H36" s="420"/>
      <c r="I36" s="420"/>
      <c r="J36" s="420"/>
      <c r="K36" s="420"/>
      <c r="L36" s="421"/>
      <c r="M36" s="421"/>
      <c r="N36" s="419"/>
      <c r="O36" s="420"/>
      <c r="P36" s="420"/>
      <c r="Q36" s="420"/>
      <c r="R36" s="420"/>
      <c r="S36" s="421"/>
      <c r="T36" s="422"/>
      <c r="U36" s="419"/>
      <c r="V36" s="420"/>
      <c r="W36" s="420"/>
      <c r="X36" s="420"/>
      <c r="Y36" s="420"/>
      <c r="Z36" s="421"/>
      <c r="AA36" s="422"/>
      <c r="AB36" s="419"/>
      <c r="AC36" s="420"/>
      <c r="AD36" s="420"/>
      <c r="AE36" s="420"/>
      <c r="AF36" s="420"/>
      <c r="AG36" s="421"/>
      <c r="AH36" s="422"/>
      <c r="AI36" s="419"/>
      <c r="AJ36" s="420"/>
      <c r="AK36" s="420"/>
      <c r="AL36" s="420"/>
      <c r="AM36" s="420"/>
      <c r="AN36" s="421"/>
      <c r="AO36" s="422"/>
      <c r="AP36" s="419"/>
      <c r="AQ36" s="420"/>
      <c r="AR36" s="420"/>
      <c r="AS36" s="420"/>
      <c r="AT36" s="420"/>
      <c r="AU36" s="421"/>
      <c r="AV36" s="422"/>
      <c r="AW36" s="423"/>
      <c r="AX36" s="420"/>
      <c r="AY36" s="420"/>
      <c r="AZ36" s="420"/>
      <c r="BA36" s="420"/>
      <c r="BB36" s="421"/>
      <c r="BC36" s="421"/>
      <c r="BD36" s="419"/>
      <c r="BE36" s="420"/>
      <c r="BF36" s="420"/>
      <c r="BG36" s="420"/>
      <c r="BH36" s="420"/>
      <c r="BI36" s="421"/>
      <c r="BJ36" s="422"/>
      <c r="BK36" s="419"/>
      <c r="BL36" s="420"/>
      <c r="BM36" s="420"/>
      <c r="BN36" s="420"/>
      <c r="BO36" s="420"/>
      <c r="BP36" s="421"/>
      <c r="BQ36" s="422"/>
      <c r="BR36" s="419"/>
      <c r="BS36" s="420"/>
      <c r="BT36" s="420"/>
      <c r="BU36" s="420"/>
      <c r="BV36" s="420"/>
      <c r="BW36" s="421"/>
      <c r="BX36" s="422"/>
      <c r="BY36" s="423"/>
      <c r="BZ36" s="420"/>
      <c r="CA36" s="420"/>
      <c r="CB36" s="420"/>
      <c r="CC36" s="420"/>
      <c r="CD36" s="421"/>
      <c r="CE36" s="421"/>
      <c r="CF36" s="419"/>
      <c r="CG36" s="420"/>
      <c r="CH36" s="420"/>
      <c r="CI36" s="420"/>
      <c r="CJ36" s="420"/>
      <c r="CK36" s="421"/>
      <c r="CL36" s="422"/>
      <c r="CM36" s="419"/>
      <c r="CN36" s="420"/>
      <c r="CO36" s="420"/>
      <c r="CP36" s="420"/>
      <c r="CQ36" s="420"/>
      <c r="CR36" s="421"/>
      <c r="CS36" s="422"/>
      <c r="CT36" s="419"/>
      <c r="CU36" s="420"/>
      <c r="CV36" s="420"/>
      <c r="CW36" s="420"/>
      <c r="CX36" s="420"/>
      <c r="CY36" s="421"/>
      <c r="CZ36" s="422"/>
      <c r="DA36" s="423"/>
      <c r="DB36" s="420"/>
      <c r="DC36" s="420"/>
      <c r="DD36" s="420"/>
      <c r="DE36" s="420"/>
      <c r="DF36" s="421"/>
      <c r="DG36" s="422"/>
      <c r="DH36" s="419"/>
      <c r="DI36" s="420"/>
      <c r="DJ36" s="420"/>
      <c r="DK36" s="420"/>
      <c r="DL36" s="420"/>
      <c r="DM36" s="421"/>
      <c r="DN36" s="422"/>
      <c r="DO36" s="419"/>
      <c r="DP36" s="420"/>
      <c r="DQ36" s="420"/>
      <c r="DR36" s="420"/>
      <c r="DS36" s="420"/>
      <c r="DT36" s="421"/>
      <c r="DU36" s="422"/>
      <c r="DV36" s="419"/>
      <c r="DW36" s="420"/>
      <c r="DX36" s="420"/>
      <c r="DY36" s="420"/>
      <c r="DZ36" s="420"/>
      <c r="EA36" s="421"/>
      <c r="EB36" s="422"/>
      <c r="EC36" s="419"/>
      <c r="ED36" s="420"/>
      <c r="EE36" s="420"/>
      <c r="EF36" s="420"/>
      <c r="EG36" s="420"/>
      <c r="EH36" s="421"/>
      <c r="EI36" s="422"/>
      <c r="EJ36" s="419"/>
      <c r="EK36" s="420"/>
      <c r="EL36" s="420"/>
      <c r="EM36" s="420"/>
      <c r="EN36" s="420"/>
      <c r="EO36" s="421"/>
      <c r="EP36" s="422"/>
      <c r="EQ36" s="419"/>
      <c r="ER36" s="420"/>
      <c r="ES36" s="420"/>
      <c r="ET36" s="420"/>
      <c r="EU36" s="420"/>
      <c r="EV36" s="421"/>
      <c r="EW36" s="422"/>
      <c r="EX36" s="419"/>
      <c r="EY36" s="420"/>
      <c r="EZ36" s="420"/>
      <c r="FA36" s="420"/>
      <c r="FB36" s="420"/>
      <c r="FC36" s="421"/>
      <c r="FD36" s="422"/>
      <c r="FE36" s="419"/>
      <c r="FF36" s="420"/>
      <c r="FG36" s="420"/>
      <c r="FH36" s="420"/>
      <c r="FI36" s="420"/>
      <c r="FJ36" s="421"/>
      <c r="FK36" s="424"/>
      <c r="FL36" s="390" t="str">
        <f t="shared" si="0"/>
        <v/>
      </c>
      <c r="FM36" s="381" t="str">
        <f t="shared" si="1"/>
        <v/>
      </c>
      <c r="FN36" s="381" t="str">
        <f t="shared" si="2"/>
        <v/>
      </c>
      <c r="FO36" s="381" t="str">
        <f t="shared" si="3"/>
        <v/>
      </c>
      <c r="FP36" s="391" t="str">
        <f t="shared" si="4"/>
        <v/>
      </c>
      <c r="FQ36" s="392"/>
    </row>
    <row r="37" spans="2:173" ht="15.75" customHeight="1" x14ac:dyDescent="0.5">
      <c r="B37" s="381">
        <v>31</v>
      </c>
      <c r="C37" s="463" t="str">
        <f>IF(นักเรียน!C36="","",นักเรียน!C36)</f>
        <v/>
      </c>
      <c r="D37" s="463" t="str">
        <f>IF(นักเรียน!D36="","",นักเรียน!D36)</f>
        <v/>
      </c>
      <c r="E37" s="382" t="str">
        <f>IF(นักเรียน!E36="","",นักเรียน!E36)</f>
        <v/>
      </c>
      <c r="F37" s="381" t="str">
        <f>IF(นักเรียน!E36="","",นักเรียน!B36)</f>
        <v/>
      </c>
      <c r="G37" s="419"/>
      <c r="H37" s="420"/>
      <c r="I37" s="420"/>
      <c r="J37" s="420"/>
      <c r="K37" s="420"/>
      <c r="L37" s="421"/>
      <c r="M37" s="421"/>
      <c r="N37" s="419"/>
      <c r="O37" s="420"/>
      <c r="P37" s="420"/>
      <c r="Q37" s="420"/>
      <c r="R37" s="420"/>
      <c r="S37" s="421"/>
      <c r="T37" s="422"/>
      <c r="U37" s="419"/>
      <c r="V37" s="420"/>
      <c r="W37" s="420"/>
      <c r="X37" s="420"/>
      <c r="Y37" s="420"/>
      <c r="Z37" s="421"/>
      <c r="AA37" s="422"/>
      <c r="AB37" s="419"/>
      <c r="AC37" s="420"/>
      <c r="AD37" s="420"/>
      <c r="AE37" s="420"/>
      <c r="AF37" s="420"/>
      <c r="AG37" s="421"/>
      <c r="AH37" s="422"/>
      <c r="AI37" s="419"/>
      <c r="AJ37" s="420"/>
      <c r="AK37" s="420"/>
      <c r="AL37" s="420"/>
      <c r="AM37" s="420"/>
      <c r="AN37" s="421"/>
      <c r="AO37" s="422"/>
      <c r="AP37" s="419"/>
      <c r="AQ37" s="420"/>
      <c r="AR37" s="420"/>
      <c r="AS37" s="420"/>
      <c r="AT37" s="420"/>
      <c r="AU37" s="421"/>
      <c r="AV37" s="422"/>
      <c r="AW37" s="423"/>
      <c r="AX37" s="420"/>
      <c r="AY37" s="420"/>
      <c r="AZ37" s="420"/>
      <c r="BA37" s="420"/>
      <c r="BB37" s="421"/>
      <c r="BC37" s="421"/>
      <c r="BD37" s="419"/>
      <c r="BE37" s="420"/>
      <c r="BF37" s="420"/>
      <c r="BG37" s="420"/>
      <c r="BH37" s="420"/>
      <c r="BI37" s="421"/>
      <c r="BJ37" s="422"/>
      <c r="BK37" s="419"/>
      <c r="BL37" s="420"/>
      <c r="BM37" s="420"/>
      <c r="BN37" s="420"/>
      <c r="BO37" s="420"/>
      <c r="BP37" s="421"/>
      <c r="BQ37" s="422"/>
      <c r="BR37" s="419"/>
      <c r="BS37" s="420"/>
      <c r="BT37" s="420"/>
      <c r="BU37" s="420"/>
      <c r="BV37" s="420"/>
      <c r="BW37" s="421"/>
      <c r="BX37" s="422"/>
      <c r="BY37" s="423"/>
      <c r="BZ37" s="420"/>
      <c r="CA37" s="420"/>
      <c r="CB37" s="420"/>
      <c r="CC37" s="420"/>
      <c r="CD37" s="421"/>
      <c r="CE37" s="421"/>
      <c r="CF37" s="419"/>
      <c r="CG37" s="420"/>
      <c r="CH37" s="420"/>
      <c r="CI37" s="420"/>
      <c r="CJ37" s="420"/>
      <c r="CK37" s="421"/>
      <c r="CL37" s="422"/>
      <c r="CM37" s="419"/>
      <c r="CN37" s="420"/>
      <c r="CO37" s="420"/>
      <c r="CP37" s="420"/>
      <c r="CQ37" s="420"/>
      <c r="CR37" s="421"/>
      <c r="CS37" s="422"/>
      <c r="CT37" s="419"/>
      <c r="CU37" s="420"/>
      <c r="CV37" s="420"/>
      <c r="CW37" s="420"/>
      <c r="CX37" s="420"/>
      <c r="CY37" s="421"/>
      <c r="CZ37" s="422"/>
      <c r="DA37" s="423"/>
      <c r="DB37" s="420"/>
      <c r="DC37" s="420"/>
      <c r="DD37" s="420"/>
      <c r="DE37" s="420"/>
      <c r="DF37" s="421"/>
      <c r="DG37" s="422"/>
      <c r="DH37" s="419"/>
      <c r="DI37" s="420"/>
      <c r="DJ37" s="420"/>
      <c r="DK37" s="420"/>
      <c r="DL37" s="420"/>
      <c r="DM37" s="421"/>
      <c r="DN37" s="422"/>
      <c r="DO37" s="419"/>
      <c r="DP37" s="420"/>
      <c r="DQ37" s="420"/>
      <c r="DR37" s="420"/>
      <c r="DS37" s="420"/>
      <c r="DT37" s="421"/>
      <c r="DU37" s="422"/>
      <c r="DV37" s="419"/>
      <c r="DW37" s="420"/>
      <c r="DX37" s="420"/>
      <c r="DY37" s="420"/>
      <c r="DZ37" s="420"/>
      <c r="EA37" s="421"/>
      <c r="EB37" s="422"/>
      <c r="EC37" s="419"/>
      <c r="ED37" s="420"/>
      <c r="EE37" s="420"/>
      <c r="EF37" s="420"/>
      <c r="EG37" s="420"/>
      <c r="EH37" s="421"/>
      <c r="EI37" s="422"/>
      <c r="EJ37" s="419"/>
      <c r="EK37" s="420"/>
      <c r="EL37" s="420"/>
      <c r="EM37" s="420"/>
      <c r="EN37" s="420"/>
      <c r="EO37" s="421"/>
      <c r="EP37" s="422"/>
      <c r="EQ37" s="419"/>
      <c r="ER37" s="420"/>
      <c r="ES37" s="420"/>
      <c r="ET37" s="420"/>
      <c r="EU37" s="420"/>
      <c r="EV37" s="421"/>
      <c r="EW37" s="422"/>
      <c r="EX37" s="419"/>
      <c r="EY37" s="420"/>
      <c r="EZ37" s="420"/>
      <c r="FA37" s="420"/>
      <c r="FB37" s="420"/>
      <c r="FC37" s="421"/>
      <c r="FD37" s="422"/>
      <c r="FE37" s="419"/>
      <c r="FF37" s="420"/>
      <c r="FG37" s="420"/>
      <c r="FH37" s="420"/>
      <c r="FI37" s="420"/>
      <c r="FJ37" s="421"/>
      <c r="FK37" s="424"/>
      <c r="FL37" s="390" t="str">
        <f t="shared" si="0"/>
        <v/>
      </c>
      <c r="FM37" s="381" t="str">
        <f t="shared" si="1"/>
        <v/>
      </c>
      <c r="FN37" s="381" t="str">
        <f t="shared" si="2"/>
        <v/>
      </c>
      <c r="FO37" s="381" t="str">
        <f t="shared" si="3"/>
        <v/>
      </c>
      <c r="FP37" s="391" t="str">
        <f t="shared" si="4"/>
        <v/>
      </c>
      <c r="FQ37" s="392"/>
    </row>
    <row r="38" spans="2:173" ht="15.75" customHeight="1" x14ac:dyDescent="0.5">
      <c r="B38" s="381">
        <v>32</v>
      </c>
      <c r="C38" s="463" t="str">
        <f>IF(นักเรียน!C37="","",นักเรียน!C37)</f>
        <v/>
      </c>
      <c r="D38" s="463" t="str">
        <f>IF(นักเรียน!D37="","",นักเรียน!D37)</f>
        <v/>
      </c>
      <c r="E38" s="382" t="str">
        <f>IF(นักเรียน!E37="","",นักเรียน!E37)</f>
        <v/>
      </c>
      <c r="F38" s="381" t="str">
        <f>IF(นักเรียน!E37="","",นักเรียน!B37)</f>
        <v/>
      </c>
      <c r="G38" s="419"/>
      <c r="H38" s="420"/>
      <c r="I38" s="420"/>
      <c r="J38" s="420"/>
      <c r="K38" s="420"/>
      <c r="L38" s="421"/>
      <c r="M38" s="421"/>
      <c r="N38" s="419"/>
      <c r="O38" s="420"/>
      <c r="P38" s="420"/>
      <c r="Q38" s="420"/>
      <c r="R38" s="420"/>
      <c r="S38" s="421"/>
      <c r="T38" s="422"/>
      <c r="U38" s="419"/>
      <c r="V38" s="420"/>
      <c r="W38" s="420"/>
      <c r="X38" s="420"/>
      <c r="Y38" s="420"/>
      <c r="Z38" s="421"/>
      <c r="AA38" s="422"/>
      <c r="AB38" s="419"/>
      <c r="AC38" s="420"/>
      <c r="AD38" s="420"/>
      <c r="AE38" s="420"/>
      <c r="AF38" s="420"/>
      <c r="AG38" s="421"/>
      <c r="AH38" s="422"/>
      <c r="AI38" s="419"/>
      <c r="AJ38" s="420"/>
      <c r="AK38" s="420"/>
      <c r="AL38" s="420"/>
      <c r="AM38" s="420"/>
      <c r="AN38" s="421"/>
      <c r="AO38" s="422"/>
      <c r="AP38" s="419"/>
      <c r="AQ38" s="420"/>
      <c r="AR38" s="420"/>
      <c r="AS38" s="420"/>
      <c r="AT38" s="420"/>
      <c r="AU38" s="421"/>
      <c r="AV38" s="422"/>
      <c r="AW38" s="423"/>
      <c r="AX38" s="420"/>
      <c r="AY38" s="420"/>
      <c r="AZ38" s="420"/>
      <c r="BA38" s="420"/>
      <c r="BB38" s="421"/>
      <c r="BC38" s="421"/>
      <c r="BD38" s="419"/>
      <c r="BE38" s="420"/>
      <c r="BF38" s="420"/>
      <c r="BG38" s="420"/>
      <c r="BH38" s="420"/>
      <c r="BI38" s="421"/>
      <c r="BJ38" s="422"/>
      <c r="BK38" s="419"/>
      <c r="BL38" s="420"/>
      <c r="BM38" s="420"/>
      <c r="BN38" s="420"/>
      <c r="BO38" s="420"/>
      <c r="BP38" s="421"/>
      <c r="BQ38" s="422"/>
      <c r="BR38" s="419"/>
      <c r="BS38" s="420"/>
      <c r="BT38" s="420"/>
      <c r="BU38" s="420"/>
      <c r="BV38" s="420"/>
      <c r="BW38" s="421"/>
      <c r="BX38" s="422"/>
      <c r="BY38" s="423"/>
      <c r="BZ38" s="420"/>
      <c r="CA38" s="420"/>
      <c r="CB38" s="420"/>
      <c r="CC38" s="420"/>
      <c r="CD38" s="421"/>
      <c r="CE38" s="421"/>
      <c r="CF38" s="419"/>
      <c r="CG38" s="420"/>
      <c r="CH38" s="420"/>
      <c r="CI38" s="420"/>
      <c r="CJ38" s="420"/>
      <c r="CK38" s="421"/>
      <c r="CL38" s="422"/>
      <c r="CM38" s="419"/>
      <c r="CN38" s="420"/>
      <c r="CO38" s="420"/>
      <c r="CP38" s="420"/>
      <c r="CQ38" s="420"/>
      <c r="CR38" s="421"/>
      <c r="CS38" s="422"/>
      <c r="CT38" s="419"/>
      <c r="CU38" s="420"/>
      <c r="CV38" s="420"/>
      <c r="CW38" s="420"/>
      <c r="CX38" s="420"/>
      <c r="CY38" s="421"/>
      <c r="CZ38" s="422"/>
      <c r="DA38" s="423"/>
      <c r="DB38" s="420"/>
      <c r="DC38" s="420"/>
      <c r="DD38" s="420"/>
      <c r="DE38" s="420"/>
      <c r="DF38" s="421"/>
      <c r="DG38" s="422"/>
      <c r="DH38" s="419"/>
      <c r="DI38" s="420"/>
      <c r="DJ38" s="420"/>
      <c r="DK38" s="420"/>
      <c r="DL38" s="420"/>
      <c r="DM38" s="421"/>
      <c r="DN38" s="422"/>
      <c r="DO38" s="419"/>
      <c r="DP38" s="420"/>
      <c r="DQ38" s="420"/>
      <c r="DR38" s="420"/>
      <c r="DS38" s="420"/>
      <c r="DT38" s="421"/>
      <c r="DU38" s="422"/>
      <c r="DV38" s="419"/>
      <c r="DW38" s="420"/>
      <c r="DX38" s="420"/>
      <c r="DY38" s="420"/>
      <c r="DZ38" s="420"/>
      <c r="EA38" s="421"/>
      <c r="EB38" s="422"/>
      <c r="EC38" s="419"/>
      <c r="ED38" s="420"/>
      <c r="EE38" s="420"/>
      <c r="EF38" s="420"/>
      <c r="EG38" s="420"/>
      <c r="EH38" s="421"/>
      <c r="EI38" s="422"/>
      <c r="EJ38" s="419"/>
      <c r="EK38" s="420"/>
      <c r="EL38" s="420"/>
      <c r="EM38" s="420"/>
      <c r="EN38" s="420"/>
      <c r="EO38" s="421"/>
      <c r="EP38" s="422"/>
      <c r="EQ38" s="419"/>
      <c r="ER38" s="420"/>
      <c r="ES38" s="420"/>
      <c r="ET38" s="420"/>
      <c r="EU38" s="420"/>
      <c r="EV38" s="421"/>
      <c r="EW38" s="422"/>
      <c r="EX38" s="419"/>
      <c r="EY38" s="420"/>
      <c r="EZ38" s="420"/>
      <c r="FA38" s="420"/>
      <c r="FB38" s="420"/>
      <c r="FC38" s="421"/>
      <c r="FD38" s="422"/>
      <c r="FE38" s="419"/>
      <c r="FF38" s="420"/>
      <c r="FG38" s="420"/>
      <c r="FH38" s="420"/>
      <c r="FI38" s="420"/>
      <c r="FJ38" s="421"/>
      <c r="FK38" s="424"/>
      <c r="FL38" s="390" t="str">
        <f t="shared" si="0"/>
        <v/>
      </c>
      <c r="FM38" s="381" t="str">
        <f t="shared" si="1"/>
        <v/>
      </c>
      <c r="FN38" s="381" t="str">
        <f t="shared" si="2"/>
        <v/>
      </c>
      <c r="FO38" s="381" t="str">
        <f t="shared" si="3"/>
        <v/>
      </c>
      <c r="FP38" s="391" t="str">
        <f t="shared" si="4"/>
        <v/>
      </c>
      <c r="FQ38" s="392"/>
    </row>
    <row r="39" spans="2:173" ht="15.75" customHeight="1" x14ac:dyDescent="0.5">
      <c r="B39" s="381">
        <v>33</v>
      </c>
      <c r="C39" s="463" t="str">
        <f>IF(นักเรียน!C38="","",นักเรียน!C38)</f>
        <v/>
      </c>
      <c r="D39" s="463" t="str">
        <f>IF(นักเรียน!D38="","",นักเรียน!D38)</f>
        <v/>
      </c>
      <c r="E39" s="382" t="str">
        <f>IF(นักเรียน!E38="","",นักเรียน!E38)</f>
        <v/>
      </c>
      <c r="F39" s="381" t="str">
        <f>IF(นักเรียน!E38="","",นักเรียน!B38)</f>
        <v/>
      </c>
      <c r="G39" s="419"/>
      <c r="H39" s="420"/>
      <c r="I39" s="420"/>
      <c r="J39" s="420"/>
      <c r="K39" s="420"/>
      <c r="L39" s="421"/>
      <c r="M39" s="421"/>
      <c r="N39" s="419"/>
      <c r="O39" s="420"/>
      <c r="P39" s="420"/>
      <c r="Q39" s="420"/>
      <c r="R39" s="420"/>
      <c r="S39" s="421"/>
      <c r="T39" s="422"/>
      <c r="U39" s="419"/>
      <c r="V39" s="420"/>
      <c r="W39" s="420"/>
      <c r="X39" s="420"/>
      <c r="Y39" s="420"/>
      <c r="Z39" s="421"/>
      <c r="AA39" s="422"/>
      <c r="AB39" s="419"/>
      <c r="AC39" s="420"/>
      <c r="AD39" s="420"/>
      <c r="AE39" s="420"/>
      <c r="AF39" s="420"/>
      <c r="AG39" s="421"/>
      <c r="AH39" s="422"/>
      <c r="AI39" s="419"/>
      <c r="AJ39" s="420"/>
      <c r="AK39" s="420"/>
      <c r="AL39" s="420"/>
      <c r="AM39" s="420"/>
      <c r="AN39" s="421"/>
      <c r="AO39" s="422"/>
      <c r="AP39" s="419"/>
      <c r="AQ39" s="420"/>
      <c r="AR39" s="420"/>
      <c r="AS39" s="420"/>
      <c r="AT39" s="420"/>
      <c r="AU39" s="421"/>
      <c r="AV39" s="422"/>
      <c r="AW39" s="423"/>
      <c r="AX39" s="420"/>
      <c r="AY39" s="420"/>
      <c r="AZ39" s="420"/>
      <c r="BA39" s="420"/>
      <c r="BB39" s="421"/>
      <c r="BC39" s="421"/>
      <c r="BD39" s="419"/>
      <c r="BE39" s="420"/>
      <c r="BF39" s="420"/>
      <c r="BG39" s="420"/>
      <c r="BH39" s="420"/>
      <c r="BI39" s="421"/>
      <c r="BJ39" s="422"/>
      <c r="BK39" s="419"/>
      <c r="BL39" s="420"/>
      <c r="BM39" s="420"/>
      <c r="BN39" s="420"/>
      <c r="BO39" s="420"/>
      <c r="BP39" s="421"/>
      <c r="BQ39" s="422"/>
      <c r="BR39" s="419"/>
      <c r="BS39" s="420"/>
      <c r="BT39" s="420"/>
      <c r="BU39" s="420"/>
      <c r="BV39" s="420"/>
      <c r="BW39" s="421"/>
      <c r="BX39" s="422"/>
      <c r="BY39" s="423"/>
      <c r="BZ39" s="420"/>
      <c r="CA39" s="420"/>
      <c r="CB39" s="420"/>
      <c r="CC39" s="420"/>
      <c r="CD39" s="421"/>
      <c r="CE39" s="421"/>
      <c r="CF39" s="419"/>
      <c r="CG39" s="420"/>
      <c r="CH39" s="420"/>
      <c r="CI39" s="420"/>
      <c r="CJ39" s="420"/>
      <c r="CK39" s="421"/>
      <c r="CL39" s="422"/>
      <c r="CM39" s="419"/>
      <c r="CN39" s="420"/>
      <c r="CO39" s="420"/>
      <c r="CP39" s="420"/>
      <c r="CQ39" s="420"/>
      <c r="CR39" s="421"/>
      <c r="CS39" s="422"/>
      <c r="CT39" s="419"/>
      <c r="CU39" s="420"/>
      <c r="CV39" s="420"/>
      <c r="CW39" s="420"/>
      <c r="CX39" s="420"/>
      <c r="CY39" s="421"/>
      <c r="CZ39" s="422"/>
      <c r="DA39" s="423"/>
      <c r="DB39" s="420"/>
      <c r="DC39" s="420"/>
      <c r="DD39" s="420"/>
      <c r="DE39" s="420"/>
      <c r="DF39" s="421"/>
      <c r="DG39" s="422"/>
      <c r="DH39" s="419"/>
      <c r="DI39" s="420"/>
      <c r="DJ39" s="420"/>
      <c r="DK39" s="420"/>
      <c r="DL39" s="420"/>
      <c r="DM39" s="421"/>
      <c r="DN39" s="422"/>
      <c r="DO39" s="419"/>
      <c r="DP39" s="420"/>
      <c r="DQ39" s="420"/>
      <c r="DR39" s="420"/>
      <c r="DS39" s="420"/>
      <c r="DT39" s="421"/>
      <c r="DU39" s="422"/>
      <c r="DV39" s="419"/>
      <c r="DW39" s="420"/>
      <c r="DX39" s="420"/>
      <c r="DY39" s="420"/>
      <c r="DZ39" s="420"/>
      <c r="EA39" s="421"/>
      <c r="EB39" s="422"/>
      <c r="EC39" s="419"/>
      <c r="ED39" s="420"/>
      <c r="EE39" s="420"/>
      <c r="EF39" s="420"/>
      <c r="EG39" s="420"/>
      <c r="EH39" s="421"/>
      <c r="EI39" s="422"/>
      <c r="EJ39" s="419"/>
      <c r="EK39" s="420"/>
      <c r="EL39" s="420"/>
      <c r="EM39" s="420"/>
      <c r="EN39" s="420"/>
      <c r="EO39" s="421"/>
      <c r="EP39" s="422"/>
      <c r="EQ39" s="419"/>
      <c r="ER39" s="420"/>
      <c r="ES39" s="420"/>
      <c r="ET39" s="420"/>
      <c r="EU39" s="420"/>
      <c r="EV39" s="421"/>
      <c r="EW39" s="422"/>
      <c r="EX39" s="419"/>
      <c r="EY39" s="420"/>
      <c r="EZ39" s="420"/>
      <c r="FA39" s="420"/>
      <c r="FB39" s="420"/>
      <c r="FC39" s="421"/>
      <c r="FD39" s="422"/>
      <c r="FE39" s="419"/>
      <c r="FF39" s="420"/>
      <c r="FG39" s="420"/>
      <c r="FH39" s="420"/>
      <c r="FI39" s="420"/>
      <c r="FJ39" s="421"/>
      <c r="FK39" s="424"/>
      <c r="FL39" s="390" t="str">
        <f t="shared" ref="FL39:FL56" si="5">IF(COUNTIF($G39:$FK39," /"),COUNTIF($G39:$FK39," /"),"")</f>
        <v/>
      </c>
      <c r="FM39" s="381" t="str">
        <f t="shared" ref="FM39:FM56" si="6">IF(COUNTIF($G39:$FK39,"ป"),COUNTIF($G39:$FK39,"ป"),"")</f>
        <v/>
      </c>
      <c r="FN39" s="381" t="str">
        <f t="shared" ref="FN39:FN56" si="7">IF(COUNTIF($G39:$FK39,"ล"),COUNTIF($G39:$FK39,"ล"),"")</f>
        <v/>
      </c>
      <c r="FO39" s="381" t="str">
        <f t="shared" ref="FO39:FO56" si="8">IF(COUNTIF($G39:$FK39,"ข"),COUNTIF($G39:$FK39,"ข"),"")</f>
        <v/>
      </c>
      <c r="FP39" s="391" t="str">
        <f t="shared" ref="FP39:FP56" si="9">IF(FL39="","",FL39*100/COUNTA($G$6:$FK$6))</f>
        <v/>
      </c>
      <c r="FQ39" s="392"/>
    </row>
    <row r="40" spans="2:173" ht="15.75" customHeight="1" x14ac:dyDescent="0.5">
      <c r="B40" s="381">
        <v>34</v>
      </c>
      <c r="C40" s="463" t="str">
        <f>IF(นักเรียน!C39="","",นักเรียน!C39)</f>
        <v/>
      </c>
      <c r="D40" s="463" t="str">
        <f>IF(นักเรียน!D39="","",นักเรียน!D39)</f>
        <v/>
      </c>
      <c r="E40" s="382" t="str">
        <f>IF(นักเรียน!E39="","",นักเรียน!E39)</f>
        <v/>
      </c>
      <c r="F40" s="381" t="str">
        <f>IF(นักเรียน!E39="","",นักเรียน!B39)</f>
        <v/>
      </c>
      <c r="G40" s="419"/>
      <c r="H40" s="420"/>
      <c r="I40" s="420"/>
      <c r="J40" s="420"/>
      <c r="K40" s="420"/>
      <c r="L40" s="421"/>
      <c r="M40" s="421"/>
      <c r="N40" s="419"/>
      <c r="O40" s="420"/>
      <c r="P40" s="420"/>
      <c r="Q40" s="420"/>
      <c r="R40" s="420"/>
      <c r="S40" s="421"/>
      <c r="T40" s="422"/>
      <c r="U40" s="419"/>
      <c r="V40" s="420"/>
      <c r="W40" s="420"/>
      <c r="X40" s="420"/>
      <c r="Y40" s="420"/>
      <c r="Z40" s="421"/>
      <c r="AA40" s="422"/>
      <c r="AB40" s="419"/>
      <c r="AC40" s="420"/>
      <c r="AD40" s="420"/>
      <c r="AE40" s="420"/>
      <c r="AF40" s="420"/>
      <c r="AG40" s="421"/>
      <c r="AH40" s="422"/>
      <c r="AI40" s="419"/>
      <c r="AJ40" s="420"/>
      <c r="AK40" s="420"/>
      <c r="AL40" s="420"/>
      <c r="AM40" s="420"/>
      <c r="AN40" s="421"/>
      <c r="AO40" s="422"/>
      <c r="AP40" s="419"/>
      <c r="AQ40" s="420"/>
      <c r="AR40" s="420"/>
      <c r="AS40" s="420"/>
      <c r="AT40" s="420"/>
      <c r="AU40" s="421"/>
      <c r="AV40" s="422"/>
      <c r="AW40" s="423"/>
      <c r="AX40" s="420"/>
      <c r="AY40" s="420"/>
      <c r="AZ40" s="420"/>
      <c r="BA40" s="420"/>
      <c r="BB40" s="421"/>
      <c r="BC40" s="421"/>
      <c r="BD40" s="419"/>
      <c r="BE40" s="420"/>
      <c r="BF40" s="420"/>
      <c r="BG40" s="420"/>
      <c r="BH40" s="420"/>
      <c r="BI40" s="421"/>
      <c r="BJ40" s="422"/>
      <c r="BK40" s="419"/>
      <c r="BL40" s="420"/>
      <c r="BM40" s="420"/>
      <c r="BN40" s="420"/>
      <c r="BO40" s="420"/>
      <c r="BP40" s="421"/>
      <c r="BQ40" s="422"/>
      <c r="BR40" s="419"/>
      <c r="BS40" s="420"/>
      <c r="BT40" s="420"/>
      <c r="BU40" s="420"/>
      <c r="BV40" s="420"/>
      <c r="BW40" s="421"/>
      <c r="BX40" s="422"/>
      <c r="BY40" s="423"/>
      <c r="BZ40" s="420"/>
      <c r="CA40" s="420"/>
      <c r="CB40" s="420"/>
      <c r="CC40" s="420"/>
      <c r="CD40" s="421"/>
      <c r="CE40" s="421"/>
      <c r="CF40" s="419"/>
      <c r="CG40" s="420"/>
      <c r="CH40" s="420"/>
      <c r="CI40" s="420"/>
      <c r="CJ40" s="420"/>
      <c r="CK40" s="421"/>
      <c r="CL40" s="422"/>
      <c r="CM40" s="419"/>
      <c r="CN40" s="420"/>
      <c r="CO40" s="420"/>
      <c r="CP40" s="420"/>
      <c r="CQ40" s="420"/>
      <c r="CR40" s="421"/>
      <c r="CS40" s="422"/>
      <c r="CT40" s="419"/>
      <c r="CU40" s="420"/>
      <c r="CV40" s="420"/>
      <c r="CW40" s="420"/>
      <c r="CX40" s="420"/>
      <c r="CY40" s="421"/>
      <c r="CZ40" s="422"/>
      <c r="DA40" s="423"/>
      <c r="DB40" s="420"/>
      <c r="DC40" s="420"/>
      <c r="DD40" s="420"/>
      <c r="DE40" s="420"/>
      <c r="DF40" s="421"/>
      <c r="DG40" s="422"/>
      <c r="DH40" s="419"/>
      <c r="DI40" s="420"/>
      <c r="DJ40" s="420"/>
      <c r="DK40" s="420"/>
      <c r="DL40" s="420"/>
      <c r="DM40" s="421"/>
      <c r="DN40" s="422"/>
      <c r="DO40" s="419"/>
      <c r="DP40" s="420"/>
      <c r="DQ40" s="420"/>
      <c r="DR40" s="420"/>
      <c r="DS40" s="420"/>
      <c r="DT40" s="421"/>
      <c r="DU40" s="422"/>
      <c r="DV40" s="419"/>
      <c r="DW40" s="420"/>
      <c r="DX40" s="420"/>
      <c r="DY40" s="420"/>
      <c r="DZ40" s="420"/>
      <c r="EA40" s="421"/>
      <c r="EB40" s="422"/>
      <c r="EC40" s="419"/>
      <c r="ED40" s="420"/>
      <c r="EE40" s="420"/>
      <c r="EF40" s="420"/>
      <c r="EG40" s="420"/>
      <c r="EH40" s="421"/>
      <c r="EI40" s="422"/>
      <c r="EJ40" s="419"/>
      <c r="EK40" s="420"/>
      <c r="EL40" s="420"/>
      <c r="EM40" s="420"/>
      <c r="EN40" s="420"/>
      <c r="EO40" s="421"/>
      <c r="EP40" s="422"/>
      <c r="EQ40" s="419"/>
      <c r="ER40" s="420"/>
      <c r="ES40" s="420"/>
      <c r="ET40" s="420"/>
      <c r="EU40" s="420"/>
      <c r="EV40" s="421"/>
      <c r="EW40" s="422"/>
      <c r="EX40" s="419"/>
      <c r="EY40" s="420"/>
      <c r="EZ40" s="420"/>
      <c r="FA40" s="420"/>
      <c r="FB40" s="420"/>
      <c r="FC40" s="421"/>
      <c r="FD40" s="422"/>
      <c r="FE40" s="419"/>
      <c r="FF40" s="420"/>
      <c r="FG40" s="420"/>
      <c r="FH40" s="420"/>
      <c r="FI40" s="420"/>
      <c r="FJ40" s="421"/>
      <c r="FK40" s="424"/>
      <c r="FL40" s="390" t="str">
        <f t="shared" si="5"/>
        <v/>
      </c>
      <c r="FM40" s="381" t="str">
        <f t="shared" si="6"/>
        <v/>
      </c>
      <c r="FN40" s="381" t="str">
        <f t="shared" si="7"/>
        <v/>
      </c>
      <c r="FO40" s="381" t="str">
        <f t="shared" si="8"/>
        <v/>
      </c>
      <c r="FP40" s="391" t="str">
        <f t="shared" si="9"/>
        <v/>
      </c>
      <c r="FQ40" s="392"/>
    </row>
    <row r="41" spans="2:173" ht="15.75" customHeight="1" x14ac:dyDescent="0.5">
      <c r="B41" s="381">
        <v>35</v>
      </c>
      <c r="C41" s="463" t="str">
        <f>IF(นักเรียน!C40="","",นักเรียน!C40)</f>
        <v/>
      </c>
      <c r="D41" s="463" t="str">
        <f>IF(นักเรียน!D40="","",นักเรียน!D40)</f>
        <v/>
      </c>
      <c r="E41" s="382" t="str">
        <f>IF(นักเรียน!E40="","",นักเรียน!E40)</f>
        <v/>
      </c>
      <c r="F41" s="381" t="str">
        <f>IF(นักเรียน!E40="","",นักเรียน!B40)</f>
        <v/>
      </c>
      <c r="G41" s="419"/>
      <c r="H41" s="420"/>
      <c r="I41" s="420"/>
      <c r="J41" s="420"/>
      <c r="K41" s="420"/>
      <c r="L41" s="421"/>
      <c r="M41" s="421"/>
      <c r="N41" s="419"/>
      <c r="O41" s="420"/>
      <c r="P41" s="420"/>
      <c r="Q41" s="420"/>
      <c r="R41" s="420"/>
      <c r="S41" s="421"/>
      <c r="T41" s="422"/>
      <c r="U41" s="419"/>
      <c r="V41" s="420"/>
      <c r="W41" s="420"/>
      <c r="X41" s="420"/>
      <c r="Y41" s="420"/>
      <c r="Z41" s="421"/>
      <c r="AA41" s="422"/>
      <c r="AB41" s="419"/>
      <c r="AC41" s="420"/>
      <c r="AD41" s="420"/>
      <c r="AE41" s="420"/>
      <c r="AF41" s="420"/>
      <c r="AG41" s="421"/>
      <c r="AH41" s="422"/>
      <c r="AI41" s="419"/>
      <c r="AJ41" s="420"/>
      <c r="AK41" s="420"/>
      <c r="AL41" s="420"/>
      <c r="AM41" s="420"/>
      <c r="AN41" s="421"/>
      <c r="AO41" s="422"/>
      <c r="AP41" s="419"/>
      <c r="AQ41" s="420"/>
      <c r="AR41" s="420"/>
      <c r="AS41" s="420"/>
      <c r="AT41" s="420"/>
      <c r="AU41" s="421"/>
      <c r="AV41" s="422"/>
      <c r="AW41" s="423"/>
      <c r="AX41" s="420"/>
      <c r="AY41" s="420"/>
      <c r="AZ41" s="420"/>
      <c r="BA41" s="420"/>
      <c r="BB41" s="421"/>
      <c r="BC41" s="421"/>
      <c r="BD41" s="419"/>
      <c r="BE41" s="420"/>
      <c r="BF41" s="420"/>
      <c r="BG41" s="420"/>
      <c r="BH41" s="420"/>
      <c r="BI41" s="421"/>
      <c r="BJ41" s="422"/>
      <c r="BK41" s="419"/>
      <c r="BL41" s="420"/>
      <c r="BM41" s="420"/>
      <c r="BN41" s="420"/>
      <c r="BO41" s="420"/>
      <c r="BP41" s="421"/>
      <c r="BQ41" s="422"/>
      <c r="BR41" s="419"/>
      <c r="BS41" s="420"/>
      <c r="BT41" s="420"/>
      <c r="BU41" s="420"/>
      <c r="BV41" s="420"/>
      <c r="BW41" s="421"/>
      <c r="BX41" s="422"/>
      <c r="BY41" s="423"/>
      <c r="BZ41" s="420"/>
      <c r="CA41" s="420"/>
      <c r="CB41" s="420"/>
      <c r="CC41" s="420"/>
      <c r="CD41" s="421"/>
      <c r="CE41" s="421"/>
      <c r="CF41" s="419"/>
      <c r="CG41" s="420"/>
      <c r="CH41" s="420"/>
      <c r="CI41" s="420"/>
      <c r="CJ41" s="420"/>
      <c r="CK41" s="421"/>
      <c r="CL41" s="422"/>
      <c r="CM41" s="419"/>
      <c r="CN41" s="420"/>
      <c r="CO41" s="420"/>
      <c r="CP41" s="420"/>
      <c r="CQ41" s="420"/>
      <c r="CR41" s="421"/>
      <c r="CS41" s="422"/>
      <c r="CT41" s="419"/>
      <c r="CU41" s="420"/>
      <c r="CV41" s="420"/>
      <c r="CW41" s="420"/>
      <c r="CX41" s="420"/>
      <c r="CY41" s="421"/>
      <c r="CZ41" s="422"/>
      <c r="DA41" s="423"/>
      <c r="DB41" s="420"/>
      <c r="DC41" s="420"/>
      <c r="DD41" s="420"/>
      <c r="DE41" s="420"/>
      <c r="DF41" s="421"/>
      <c r="DG41" s="422"/>
      <c r="DH41" s="419"/>
      <c r="DI41" s="420"/>
      <c r="DJ41" s="420"/>
      <c r="DK41" s="420"/>
      <c r="DL41" s="420"/>
      <c r="DM41" s="421"/>
      <c r="DN41" s="422"/>
      <c r="DO41" s="419"/>
      <c r="DP41" s="420"/>
      <c r="DQ41" s="420"/>
      <c r="DR41" s="420"/>
      <c r="DS41" s="420"/>
      <c r="DT41" s="421"/>
      <c r="DU41" s="422"/>
      <c r="DV41" s="419"/>
      <c r="DW41" s="420"/>
      <c r="DX41" s="420"/>
      <c r="DY41" s="420"/>
      <c r="DZ41" s="420"/>
      <c r="EA41" s="421"/>
      <c r="EB41" s="422"/>
      <c r="EC41" s="419"/>
      <c r="ED41" s="420"/>
      <c r="EE41" s="420"/>
      <c r="EF41" s="420"/>
      <c r="EG41" s="420"/>
      <c r="EH41" s="421"/>
      <c r="EI41" s="422"/>
      <c r="EJ41" s="419"/>
      <c r="EK41" s="420"/>
      <c r="EL41" s="420"/>
      <c r="EM41" s="420"/>
      <c r="EN41" s="420"/>
      <c r="EO41" s="421"/>
      <c r="EP41" s="422"/>
      <c r="EQ41" s="419"/>
      <c r="ER41" s="420"/>
      <c r="ES41" s="420"/>
      <c r="ET41" s="420"/>
      <c r="EU41" s="420"/>
      <c r="EV41" s="421"/>
      <c r="EW41" s="422"/>
      <c r="EX41" s="419"/>
      <c r="EY41" s="420"/>
      <c r="EZ41" s="420"/>
      <c r="FA41" s="420"/>
      <c r="FB41" s="420"/>
      <c r="FC41" s="421"/>
      <c r="FD41" s="422"/>
      <c r="FE41" s="419"/>
      <c r="FF41" s="420"/>
      <c r="FG41" s="420"/>
      <c r="FH41" s="420"/>
      <c r="FI41" s="420"/>
      <c r="FJ41" s="421"/>
      <c r="FK41" s="424"/>
      <c r="FL41" s="390" t="str">
        <f t="shared" si="5"/>
        <v/>
      </c>
      <c r="FM41" s="381" t="str">
        <f t="shared" si="6"/>
        <v/>
      </c>
      <c r="FN41" s="381" t="str">
        <f t="shared" si="7"/>
        <v/>
      </c>
      <c r="FO41" s="381" t="str">
        <f t="shared" si="8"/>
        <v/>
      </c>
      <c r="FP41" s="391" t="str">
        <f t="shared" si="9"/>
        <v/>
      </c>
      <c r="FQ41" s="392"/>
    </row>
    <row r="42" spans="2:173" ht="15.75" customHeight="1" x14ac:dyDescent="0.5">
      <c r="B42" s="381">
        <v>36</v>
      </c>
      <c r="C42" s="463" t="str">
        <f>IF(นักเรียน!C41="","",นักเรียน!C41)</f>
        <v/>
      </c>
      <c r="D42" s="463" t="str">
        <f>IF(นักเรียน!D41="","",นักเรียน!D41)</f>
        <v/>
      </c>
      <c r="E42" s="382" t="str">
        <f>IF(นักเรียน!E41="","",นักเรียน!E41)</f>
        <v/>
      </c>
      <c r="F42" s="381" t="str">
        <f>IF(นักเรียน!E41="","",นักเรียน!B41)</f>
        <v/>
      </c>
      <c r="G42" s="419"/>
      <c r="H42" s="420"/>
      <c r="I42" s="420"/>
      <c r="J42" s="420"/>
      <c r="K42" s="420"/>
      <c r="L42" s="421"/>
      <c r="M42" s="421"/>
      <c r="N42" s="419"/>
      <c r="O42" s="420"/>
      <c r="P42" s="420"/>
      <c r="Q42" s="420"/>
      <c r="R42" s="420"/>
      <c r="S42" s="421"/>
      <c r="T42" s="422"/>
      <c r="U42" s="419"/>
      <c r="V42" s="420"/>
      <c r="W42" s="420"/>
      <c r="X42" s="420"/>
      <c r="Y42" s="420"/>
      <c r="Z42" s="421"/>
      <c r="AA42" s="422"/>
      <c r="AB42" s="419"/>
      <c r="AC42" s="420"/>
      <c r="AD42" s="420"/>
      <c r="AE42" s="420"/>
      <c r="AF42" s="420"/>
      <c r="AG42" s="421"/>
      <c r="AH42" s="422"/>
      <c r="AI42" s="419"/>
      <c r="AJ42" s="420"/>
      <c r="AK42" s="420"/>
      <c r="AL42" s="420"/>
      <c r="AM42" s="420"/>
      <c r="AN42" s="421"/>
      <c r="AO42" s="422"/>
      <c r="AP42" s="419"/>
      <c r="AQ42" s="420"/>
      <c r="AR42" s="420"/>
      <c r="AS42" s="420"/>
      <c r="AT42" s="420"/>
      <c r="AU42" s="421"/>
      <c r="AV42" s="422"/>
      <c r="AW42" s="423"/>
      <c r="AX42" s="420"/>
      <c r="AY42" s="420"/>
      <c r="AZ42" s="420"/>
      <c r="BA42" s="420"/>
      <c r="BB42" s="421"/>
      <c r="BC42" s="421"/>
      <c r="BD42" s="419"/>
      <c r="BE42" s="420"/>
      <c r="BF42" s="420"/>
      <c r="BG42" s="420"/>
      <c r="BH42" s="420"/>
      <c r="BI42" s="421"/>
      <c r="BJ42" s="422"/>
      <c r="BK42" s="419"/>
      <c r="BL42" s="420"/>
      <c r="BM42" s="420"/>
      <c r="BN42" s="420"/>
      <c r="BO42" s="420"/>
      <c r="BP42" s="421"/>
      <c r="BQ42" s="422"/>
      <c r="BR42" s="419"/>
      <c r="BS42" s="420"/>
      <c r="BT42" s="420"/>
      <c r="BU42" s="420"/>
      <c r="BV42" s="420"/>
      <c r="BW42" s="421"/>
      <c r="BX42" s="422"/>
      <c r="BY42" s="423"/>
      <c r="BZ42" s="420"/>
      <c r="CA42" s="420"/>
      <c r="CB42" s="420"/>
      <c r="CC42" s="420"/>
      <c r="CD42" s="421"/>
      <c r="CE42" s="421"/>
      <c r="CF42" s="419"/>
      <c r="CG42" s="420"/>
      <c r="CH42" s="420"/>
      <c r="CI42" s="420"/>
      <c r="CJ42" s="420"/>
      <c r="CK42" s="421"/>
      <c r="CL42" s="422"/>
      <c r="CM42" s="419"/>
      <c r="CN42" s="420"/>
      <c r="CO42" s="420"/>
      <c r="CP42" s="420"/>
      <c r="CQ42" s="420"/>
      <c r="CR42" s="421"/>
      <c r="CS42" s="422"/>
      <c r="CT42" s="419"/>
      <c r="CU42" s="420"/>
      <c r="CV42" s="420"/>
      <c r="CW42" s="420"/>
      <c r="CX42" s="420"/>
      <c r="CY42" s="421"/>
      <c r="CZ42" s="422"/>
      <c r="DA42" s="423"/>
      <c r="DB42" s="420"/>
      <c r="DC42" s="420"/>
      <c r="DD42" s="420"/>
      <c r="DE42" s="420"/>
      <c r="DF42" s="421"/>
      <c r="DG42" s="422"/>
      <c r="DH42" s="419"/>
      <c r="DI42" s="420"/>
      <c r="DJ42" s="420"/>
      <c r="DK42" s="420"/>
      <c r="DL42" s="420"/>
      <c r="DM42" s="421"/>
      <c r="DN42" s="422"/>
      <c r="DO42" s="419"/>
      <c r="DP42" s="420"/>
      <c r="DQ42" s="420"/>
      <c r="DR42" s="420"/>
      <c r="DS42" s="420"/>
      <c r="DT42" s="421"/>
      <c r="DU42" s="422"/>
      <c r="DV42" s="419"/>
      <c r="DW42" s="420"/>
      <c r="DX42" s="420"/>
      <c r="DY42" s="420"/>
      <c r="DZ42" s="420"/>
      <c r="EA42" s="421"/>
      <c r="EB42" s="422"/>
      <c r="EC42" s="419"/>
      <c r="ED42" s="420"/>
      <c r="EE42" s="420"/>
      <c r="EF42" s="420"/>
      <c r="EG42" s="420"/>
      <c r="EH42" s="421"/>
      <c r="EI42" s="422"/>
      <c r="EJ42" s="419"/>
      <c r="EK42" s="420"/>
      <c r="EL42" s="420"/>
      <c r="EM42" s="420"/>
      <c r="EN42" s="420"/>
      <c r="EO42" s="421"/>
      <c r="EP42" s="422"/>
      <c r="EQ42" s="419"/>
      <c r="ER42" s="420"/>
      <c r="ES42" s="420"/>
      <c r="ET42" s="420"/>
      <c r="EU42" s="420"/>
      <c r="EV42" s="421"/>
      <c r="EW42" s="422"/>
      <c r="EX42" s="419"/>
      <c r="EY42" s="420"/>
      <c r="EZ42" s="420"/>
      <c r="FA42" s="420"/>
      <c r="FB42" s="420"/>
      <c r="FC42" s="421"/>
      <c r="FD42" s="422"/>
      <c r="FE42" s="419"/>
      <c r="FF42" s="420"/>
      <c r="FG42" s="420"/>
      <c r="FH42" s="420"/>
      <c r="FI42" s="420"/>
      <c r="FJ42" s="421"/>
      <c r="FK42" s="424"/>
      <c r="FL42" s="390" t="str">
        <f t="shared" si="5"/>
        <v/>
      </c>
      <c r="FM42" s="381" t="str">
        <f t="shared" si="6"/>
        <v/>
      </c>
      <c r="FN42" s="381" t="str">
        <f t="shared" si="7"/>
        <v/>
      </c>
      <c r="FO42" s="381" t="str">
        <f t="shared" si="8"/>
        <v/>
      </c>
      <c r="FP42" s="391" t="str">
        <f t="shared" si="9"/>
        <v/>
      </c>
      <c r="FQ42" s="392"/>
    </row>
    <row r="43" spans="2:173" ht="15.75" customHeight="1" x14ac:dyDescent="0.5">
      <c r="B43" s="381">
        <v>37</v>
      </c>
      <c r="C43" s="463" t="str">
        <f>IF(นักเรียน!C42="","",นักเรียน!C42)</f>
        <v/>
      </c>
      <c r="D43" s="463" t="str">
        <f>IF(นักเรียน!D42="","",นักเรียน!D42)</f>
        <v/>
      </c>
      <c r="E43" s="382" t="str">
        <f>IF(นักเรียน!E42="","",นักเรียน!E42)</f>
        <v/>
      </c>
      <c r="F43" s="381" t="str">
        <f>IF(นักเรียน!E42="","",นักเรียน!B42)</f>
        <v/>
      </c>
      <c r="G43" s="419"/>
      <c r="H43" s="420"/>
      <c r="I43" s="420"/>
      <c r="J43" s="420"/>
      <c r="K43" s="420"/>
      <c r="L43" s="421"/>
      <c r="M43" s="421"/>
      <c r="N43" s="419"/>
      <c r="O43" s="420"/>
      <c r="P43" s="420"/>
      <c r="Q43" s="420"/>
      <c r="R43" s="420"/>
      <c r="S43" s="421"/>
      <c r="T43" s="422"/>
      <c r="U43" s="419"/>
      <c r="V43" s="420"/>
      <c r="W43" s="420"/>
      <c r="X43" s="420"/>
      <c r="Y43" s="420"/>
      <c r="Z43" s="421"/>
      <c r="AA43" s="422"/>
      <c r="AB43" s="419"/>
      <c r="AC43" s="420"/>
      <c r="AD43" s="420"/>
      <c r="AE43" s="420"/>
      <c r="AF43" s="420"/>
      <c r="AG43" s="421"/>
      <c r="AH43" s="422"/>
      <c r="AI43" s="419"/>
      <c r="AJ43" s="420"/>
      <c r="AK43" s="420"/>
      <c r="AL43" s="420"/>
      <c r="AM43" s="420"/>
      <c r="AN43" s="421"/>
      <c r="AO43" s="422"/>
      <c r="AP43" s="419"/>
      <c r="AQ43" s="420"/>
      <c r="AR43" s="420"/>
      <c r="AS43" s="420"/>
      <c r="AT43" s="420"/>
      <c r="AU43" s="421"/>
      <c r="AV43" s="422"/>
      <c r="AW43" s="423"/>
      <c r="AX43" s="420"/>
      <c r="AY43" s="420"/>
      <c r="AZ43" s="420"/>
      <c r="BA43" s="420"/>
      <c r="BB43" s="421"/>
      <c r="BC43" s="421"/>
      <c r="BD43" s="419"/>
      <c r="BE43" s="420"/>
      <c r="BF43" s="420"/>
      <c r="BG43" s="420"/>
      <c r="BH43" s="420"/>
      <c r="BI43" s="421"/>
      <c r="BJ43" s="422"/>
      <c r="BK43" s="419"/>
      <c r="BL43" s="420"/>
      <c r="BM43" s="420"/>
      <c r="BN43" s="420"/>
      <c r="BO43" s="420"/>
      <c r="BP43" s="421"/>
      <c r="BQ43" s="422"/>
      <c r="BR43" s="419"/>
      <c r="BS43" s="420"/>
      <c r="BT43" s="420"/>
      <c r="BU43" s="420"/>
      <c r="BV43" s="420"/>
      <c r="BW43" s="421"/>
      <c r="BX43" s="422"/>
      <c r="BY43" s="423"/>
      <c r="BZ43" s="420"/>
      <c r="CA43" s="420"/>
      <c r="CB43" s="420"/>
      <c r="CC43" s="420"/>
      <c r="CD43" s="421"/>
      <c r="CE43" s="421"/>
      <c r="CF43" s="419"/>
      <c r="CG43" s="420"/>
      <c r="CH43" s="420"/>
      <c r="CI43" s="420"/>
      <c r="CJ43" s="420"/>
      <c r="CK43" s="421"/>
      <c r="CL43" s="422"/>
      <c r="CM43" s="419"/>
      <c r="CN43" s="420"/>
      <c r="CO43" s="420"/>
      <c r="CP43" s="420"/>
      <c r="CQ43" s="420"/>
      <c r="CR43" s="421"/>
      <c r="CS43" s="422"/>
      <c r="CT43" s="419"/>
      <c r="CU43" s="420"/>
      <c r="CV43" s="420"/>
      <c r="CW43" s="420"/>
      <c r="CX43" s="420"/>
      <c r="CY43" s="421"/>
      <c r="CZ43" s="422"/>
      <c r="DA43" s="423"/>
      <c r="DB43" s="420"/>
      <c r="DC43" s="420"/>
      <c r="DD43" s="420"/>
      <c r="DE43" s="420"/>
      <c r="DF43" s="421"/>
      <c r="DG43" s="422"/>
      <c r="DH43" s="419"/>
      <c r="DI43" s="420"/>
      <c r="DJ43" s="420"/>
      <c r="DK43" s="420"/>
      <c r="DL43" s="420"/>
      <c r="DM43" s="421"/>
      <c r="DN43" s="422"/>
      <c r="DO43" s="419"/>
      <c r="DP43" s="420"/>
      <c r="DQ43" s="420"/>
      <c r="DR43" s="420"/>
      <c r="DS43" s="420"/>
      <c r="DT43" s="421"/>
      <c r="DU43" s="422"/>
      <c r="DV43" s="419"/>
      <c r="DW43" s="420"/>
      <c r="DX43" s="420"/>
      <c r="DY43" s="420"/>
      <c r="DZ43" s="420"/>
      <c r="EA43" s="421"/>
      <c r="EB43" s="422"/>
      <c r="EC43" s="419"/>
      <c r="ED43" s="420"/>
      <c r="EE43" s="420"/>
      <c r="EF43" s="420"/>
      <c r="EG43" s="420"/>
      <c r="EH43" s="421"/>
      <c r="EI43" s="422"/>
      <c r="EJ43" s="419"/>
      <c r="EK43" s="420"/>
      <c r="EL43" s="420"/>
      <c r="EM43" s="420"/>
      <c r="EN43" s="420"/>
      <c r="EO43" s="421"/>
      <c r="EP43" s="422"/>
      <c r="EQ43" s="419"/>
      <c r="ER43" s="420"/>
      <c r="ES43" s="420"/>
      <c r="ET43" s="420"/>
      <c r="EU43" s="420"/>
      <c r="EV43" s="421"/>
      <c r="EW43" s="422"/>
      <c r="EX43" s="419"/>
      <c r="EY43" s="420"/>
      <c r="EZ43" s="420"/>
      <c r="FA43" s="420"/>
      <c r="FB43" s="420"/>
      <c r="FC43" s="421"/>
      <c r="FD43" s="422"/>
      <c r="FE43" s="419"/>
      <c r="FF43" s="420"/>
      <c r="FG43" s="420"/>
      <c r="FH43" s="420"/>
      <c r="FI43" s="420"/>
      <c r="FJ43" s="421"/>
      <c r="FK43" s="424"/>
      <c r="FL43" s="390" t="str">
        <f t="shared" si="5"/>
        <v/>
      </c>
      <c r="FM43" s="381" t="str">
        <f t="shared" si="6"/>
        <v/>
      </c>
      <c r="FN43" s="381" t="str">
        <f t="shared" si="7"/>
        <v/>
      </c>
      <c r="FO43" s="381" t="str">
        <f t="shared" si="8"/>
        <v/>
      </c>
      <c r="FP43" s="391" t="str">
        <f t="shared" si="9"/>
        <v/>
      </c>
      <c r="FQ43" s="392"/>
    </row>
    <row r="44" spans="2:173" ht="15.75" customHeight="1" x14ac:dyDescent="0.5">
      <c r="B44" s="381">
        <v>38</v>
      </c>
      <c r="C44" s="463" t="str">
        <f>IF(นักเรียน!C43="","",นักเรียน!C43)</f>
        <v/>
      </c>
      <c r="D44" s="463" t="str">
        <f>IF(นักเรียน!D43="","",นักเรียน!D43)</f>
        <v/>
      </c>
      <c r="E44" s="382" t="str">
        <f>IF(นักเรียน!E43="","",นักเรียน!E43)</f>
        <v/>
      </c>
      <c r="F44" s="381" t="str">
        <f>IF(นักเรียน!E43="","",นักเรียน!B43)</f>
        <v/>
      </c>
      <c r="G44" s="419"/>
      <c r="H44" s="420"/>
      <c r="I44" s="420"/>
      <c r="J44" s="420"/>
      <c r="K44" s="420"/>
      <c r="L44" s="421"/>
      <c r="M44" s="421"/>
      <c r="N44" s="419"/>
      <c r="O44" s="420"/>
      <c r="P44" s="420"/>
      <c r="Q44" s="420"/>
      <c r="R44" s="420"/>
      <c r="S44" s="421"/>
      <c r="T44" s="422"/>
      <c r="U44" s="419"/>
      <c r="V44" s="420"/>
      <c r="W44" s="420"/>
      <c r="X44" s="420"/>
      <c r="Y44" s="420"/>
      <c r="Z44" s="421"/>
      <c r="AA44" s="422"/>
      <c r="AB44" s="419"/>
      <c r="AC44" s="420"/>
      <c r="AD44" s="420"/>
      <c r="AE44" s="420"/>
      <c r="AF44" s="420"/>
      <c r="AG44" s="421"/>
      <c r="AH44" s="422"/>
      <c r="AI44" s="419"/>
      <c r="AJ44" s="420"/>
      <c r="AK44" s="420"/>
      <c r="AL44" s="420"/>
      <c r="AM44" s="420"/>
      <c r="AN44" s="421"/>
      <c r="AO44" s="422"/>
      <c r="AP44" s="419"/>
      <c r="AQ44" s="420"/>
      <c r="AR44" s="420"/>
      <c r="AS44" s="420"/>
      <c r="AT44" s="420"/>
      <c r="AU44" s="421"/>
      <c r="AV44" s="422"/>
      <c r="AW44" s="423"/>
      <c r="AX44" s="420"/>
      <c r="AY44" s="420"/>
      <c r="AZ44" s="420"/>
      <c r="BA44" s="420"/>
      <c r="BB44" s="421"/>
      <c r="BC44" s="421"/>
      <c r="BD44" s="419"/>
      <c r="BE44" s="420"/>
      <c r="BF44" s="420"/>
      <c r="BG44" s="420"/>
      <c r="BH44" s="420"/>
      <c r="BI44" s="421"/>
      <c r="BJ44" s="422"/>
      <c r="BK44" s="419"/>
      <c r="BL44" s="420"/>
      <c r="BM44" s="420"/>
      <c r="BN44" s="420"/>
      <c r="BO44" s="420"/>
      <c r="BP44" s="421"/>
      <c r="BQ44" s="422"/>
      <c r="BR44" s="419"/>
      <c r="BS44" s="420"/>
      <c r="BT44" s="420"/>
      <c r="BU44" s="420"/>
      <c r="BV44" s="420"/>
      <c r="BW44" s="421"/>
      <c r="BX44" s="422"/>
      <c r="BY44" s="423"/>
      <c r="BZ44" s="420"/>
      <c r="CA44" s="420"/>
      <c r="CB44" s="420"/>
      <c r="CC44" s="420"/>
      <c r="CD44" s="421"/>
      <c r="CE44" s="421"/>
      <c r="CF44" s="419"/>
      <c r="CG44" s="420"/>
      <c r="CH44" s="420"/>
      <c r="CI44" s="420"/>
      <c r="CJ44" s="420"/>
      <c r="CK44" s="421"/>
      <c r="CL44" s="422"/>
      <c r="CM44" s="419"/>
      <c r="CN44" s="420"/>
      <c r="CO44" s="420"/>
      <c r="CP44" s="420"/>
      <c r="CQ44" s="420"/>
      <c r="CR44" s="421"/>
      <c r="CS44" s="422"/>
      <c r="CT44" s="419"/>
      <c r="CU44" s="420"/>
      <c r="CV44" s="420"/>
      <c r="CW44" s="420"/>
      <c r="CX44" s="420"/>
      <c r="CY44" s="421"/>
      <c r="CZ44" s="422"/>
      <c r="DA44" s="423"/>
      <c r="DB44" s="420"/>
      <c r="DC44" s="420"/>
      <c r="DD44" s="420"/>
      <c r="DE44" s="420"/>
      <c r="DF44" s="421"/>
      <c r="DG44" s="422"/>
      <c r="DH44" s="419"/>
      <c r="DI44" s="420"/>
      <c r="DJ44" s="420"/>
      <c r="DK44" s="420"/>
      <c r="DL44" s="420"/>
      <c r="DM44" s="421"/>
      <c r="DN44" s="422"/>
      <c r="DO44" s="419"/>
      <c r="DP44" s="420"/>
      <c r="DQ44" s="420"/>
      <c r="DR44" s="420"/>
      <c r="DS44" s="420"/>
      <c r="DT44" s="421"/>
      <c r="DU44" s="422"/>
      <c r="DV44" s="419"/>
      <c r="DW44" s="420"/>
      <c r="DX44" s="420"/>
      <c r="DY44" s="420"/>
      <c r="DZ44" s="420"/>
      <c r="EA44" s="421"/>
      <c r="EB44" s="422"/>
      <c r="EC44" s="419"/>
      <c r="ED44" s="420"/>
      <c r="EE44" s="420"/>
      <c r="EF44" s="420"/>
      <c r="EG44" s="420"/>
      <c r="EH44" s="421"/>
      <c r="EI44" s="422"/>
      <c r="EJ44" s="419"/>
      <c r="EK44" s="420"/>
      <c r="EL44" s="420"/>
      <c r="EM44" s="420"/>
      <c r="EN44" s="420"/>
      <c r="EO44" s="421"/>
      <c r="EP44" s="422"/>
      <c r="EQ44" s="419"/>
      <c r="ER44" s="420"/>
      <c r="ES44" s="420"/>
      <c r="ET44" s="420"/>
      <c r="EU44" s="420"/>
      <c r="EV44" s="421"/>
      <c r="EW44" s="422"/>
      <c r="EX44" s="419"/>
      <c r="EY44" s="420"/>
      <c r="EZ44" s="420"/>
      <c r="FA44" s="420"/>
      <c r="FB44" s="420"/>
      <c r="FC44" s="421"/>
      <c r="FD44" s="422"/>
      <c r="FE44" s="419"/>
      <c r="FF44" s="420"/>
      <c r="FG44" s="420"/>
      <c r="FH44" s="420"/>
      <c r="FI44" s="420"/>
      <c r="FJ44" s="421"/>
      <c r="FK44" s="424"/>
      <c r="FL44" s="390" t="str">
        <f t="shared" si="5"/>
        <v/>
      </c>
      <c r="FM44" s="381" t="str">
        <f t="shared" si="6"/>
        <v/>
      </c>
      <c r="FN44" s="381" t="str">
        <f t="shared" si="7"/>
        <v/>
      </c>
      <c r="FO44" s="381" t="str">
        <f t="shared" si="8"/>
        <v/>
      </c>
      <c r="FP44" s="391" t="str">
        <f t="shared" si="9"/>
        <v/>
      </c>
      <c r="FQ44" s="392"/>
    </row>
    <row r="45" spans="2:173" ht="15.75" customHeight="1" x14ac:dyDescent="0.5">
      <c r="B45" s="381">
        <v>39</v>
      </c>
      <c r="C45" s="463" t="str">
        <f>IF(นักเรียน!C44="","",นักเรียน!C44)</f>
        <v/>
      </c>
      <c r="D45" s="463" t="str">
        <f>IF(นักเรียน!D44="","",นักเรียน!D44)</f>
        <v/>
      </c>
      <c r="E45" s="382" t="str">
        <f>IF(นักเรียน!E44="","",นักเรียน!E44)</f>
        <v/>
      </c>
      <c r="F45" s="381" t="str">
        <f>IF(นักเรียน!E44="","",นักเรียน!B44)</f>
        <v/>
      </c>
      <c r="G45" s="419"/>
      <c r="H45" s="420"/>
      <c r="I45" s="420"/>
      <c r="J45" s="420"/>
      <c r="K45" s="420"/>
      <c r="L45" s="421"/>
      <c r="M45" s="421"/>
      <c r="N45" s="419"/>
      <c r="O45" s="420"/>
      <c r="P45" s="420"/>
      <c r="Q45" s="420"/>
      <c r="R45" s="420"/>
      <c r="S45" s="421"/>
      <c r="T45" s="422"/>
      <c r="U45" s="419"/>
      <c r="V45" s="420"/>
      <c r="W45" s="420"/>
      <c r="X45" s="420"/>
      <c r="Y45" s="420"/>
      <c r="Z45" s="421"/>
      <c r="AA45" s="422"/>
      <c r="AB45" s="419"/>
      <c r="AC45" s="420"/>
      <c r="AD45" s="420"/>
      <c r="AE45" s="420"/>
      <c r="AF45" s="420"/>
      <c r="AG45" s="421"/>
      <c r="AH45" s="422"/>
      <c r="AI45" s="419"/>
      <c r="AJ45" s="420"/>
      <c r="AK45" s="420"/>
      <c r="AL45" s="420"/>
      <c r="AM45" s="420"/>
      <c r="AN45" s="421"/>
      <c r="AO45" s="422"/>
      <c r="AP45" s="419"/>
      <c r="AQ45" s="420"/>
      <c r="AR45" s="420"/>
      <c r="AS45" s="420"/>
      <c r="AT45" s="420"/>
      <c r="AU45" s="421"/>
      <c r="AV45" s="422"/>
      <c r="AW45" s="423"/>
      <c r="AX45" s="420"/>
      <c r="AY45" s="420"/>
      <c r="AZ45" s="420"/>
      <c r="BA45" s="420"/>
      <c r="BB45" s="421"/>
      <c r="BC45" s="421"/>
      <c r="BD45" s="419"/>
      <c r="BE45" s="420"/>
      <c r="BF45" s="420"/>
      <c r="BG45" s="420"/>
      <c r="BH45" s="420"/>
      <c r="BI45" s="421"/>
      <c r="BJ45" s="422"/>
      <c r="BK45" s="419"/>
      <c r="BL45" s="420"/>
      <c r="BM45" s="420"/>
      <c r="BN45" s="420"/>
      <c r="BO45" s="420"/>
      <c r="BP45" s="421"/>
      <c r="BQ45" s="422"/>
      <c r="BR45" s="419"/>
      <c r="BS45" s="420"/>
      <c r="BT45" s="420"/>
      <c r="BU45" s="420"/>
      <c r="BV45" s="420"/>
      <c r="BW45" s="421"/>
      <c r="BX45" s="422"/>
      <c r="BY45" s="423"/>
      <c r="BZ45" s="420"/>
      <c r="CA45" s="420"/>
      <c r="CB45" s="420"/>
      <c r="CC45" s="420"/>
      <c r="CD45" s="421"/>
      <c r="CE45" s="421"/>
      <c r="CF45" s="419"/>
      <c r="CG45" s="420"/>
      <c r="CH45" s="420"/>
      <c r="CI45" s="420"/>
      <c r="CJ45" s="420"/>
      <c r="CK45" s="421"/>
      <c r="CL45" s="422"/>
      <c r="CM45" s="419"/>
      <c r="CN45" s="420"/>
      <c r="CO45" s="420"/>
      <c r="CP45" s="420"/>
      <c r="CQ45" s="420"/>
      <c r="CR45" s="421"/>
      <c r="CS45" s="422"/>
      <c r="CT45" s="419"/>
      <c r="CU45" s="420"/>
      <c r="CV45" s="420"/>
      <c r="CW45" s="420"/>
      <c r="CX45" s="420"/>
      <c r="CY45" s="421"/>
      <c r="CZ45" s="422"/>
      <c r="DA45" s="423"/>
      <c r="DB45" s="420"/>
      <c r="DC45" s="420"/>
      <c r="DD45" s="420"/>
      <c r="DE45" s="420"/>
      <c r="DF45" s="421"/>
      <c r="DG45" s="422"/>
      <c r="DH45" s="419"/>
      <c r="DI45" s="420"/>
      <c r="DJ45" s="420"/>
      <c r="DK45" s="420"/>
      <c r="DL45" s="420"/>
      <c r="DM45" s="421"/>
      <c r="DN45" s="422"/>
      <c r="DO45" s="419"/>
      <c r="DP45" s="420"/>
      <c r="DQ45" s="420"/>
      <c r="DR45" s="420"/>
      <c r="DS45" s="420"/>
      <c r="DT45" s="421"/>
      <c r="DU45" s="422"/>
      <c r="DV45" s="419"/>
      <c r="DW45" s="420"/>
      <c r="DX45" s="420"/>
      <c r="DY45" s="420"/>
      <c r="DZ45" s="420"/>
      <c r="EA45" s="421"/>
      <c r="EB45" s="422"/>
      <c r="EC45" s="419"/>
      <c r="ED45" s="420"/>
      <c r="EE45" s="420"/>
      <c r="EF45" s="420"/>
      <c r="EG45" s="420"/>
      <c r="EH45" s="421"/>
      <c r="EI45" s="422"/>
      <c r="EJ45" s="419"/>
      <c r="EK45" s="420"/>
      <c r="EL45" s="420"/>
      <c r="EM45" s="420"/>
      <c r="EN45" s="420"/>
      <c r="EO45" s="421"/>
      <c r="EP45" s="422"/>
      <c r="EQ45" s="419"/>
      <c r="ER45" s="420"/>
      <c r="ES45" s="420"/>
      <c r="ET45" s="420"/>
      <c r="EU45" s="420"/>
      <c r="EV45" s="421"/>
      <c r="EW45" s="422"/>
      <c r="EX45" s="419"/>
      <c r="EY45" s="420"/>
      <c r="EZ45" s="420"/>
      <c r="FA45" s="420"/>
      <c r="FB45" s="420"/>
      <c r="FC45" s="421"/>
      <c r="FD45" s="422"/>
      <c r="FE45" s="419"/>
      <c r="FF45" s="420"/>
      <c r="FG45" s="420"/>
      <c r="FH45" s="420"/>
      <c r="FI45" s="420"/>
      <c r="FJ45" s="421"/>
      <c r="FK45" s="424"/>
      <c r="FL45" s="390" t="str">
        <f t="shared" si="5"/>
        <v/>
      </c>
      <c r="FM45" s="381" t="str">
        <f t="shared" si="6"/>
        <v/>
      </c>
      <c r="FN45" s="381" t="str">
        <f t="shared" si="7"/>
        <v/>
      </c>
      <c r="FO45" s="381" t="str">
        <f t="shared" si="8"/>
        <v/>
      </c>
      <c r="FP45" s="391" t="str">
        <f t="shared" si="9"/>
        <v/>
      </c>
      <c r="FQ45" s="392"/>
    </row>
    <row r="46" spans="2:173" ht="15.75" customHeight="1" x14ac:dyDescent="0.5">
      <c r="B46" s="381">
        <v>40</v>
      </c>
      <c r="C46" s="463" t="str">
        <f>IF(นักเรียน!C45="","",นักเรียน!C45)</f>
        <v/>
      </c>
      <c r="D46" s="463" t="str">
        <f>IF(นักเรียน!D45="","",นักเรียน!D45)</f>
        <v/>
      </c>
      <c r="E46" s="382" t="str">
        <f>IF(นักเรียน!E45="","",นักเรียน!E45)</f>
        <v/>
      </c>
      <c r="F46" s="381" t="str">
        <f>IF(นักเรียน!E45="","",นักเรียน!B45)</f>
        <v/>
      </c>
      <c r="G46" s="419"/>
      <c r="H46" s="420"/>
      <c r="I46" s="420"/>
      <c r="J46" s="420"/>
      <c r="K46" s="420"/>
      <c r="L46" s="421"/>
      <c r="M46" s="421"/>
      <c r="N46" s="419"/>
      <c r="O46" s="420"/>
      <c r="P46" s="420"/>
      <c r="Q46" s="420"/>
      <c r="R46" s="420"/>
      <c r="S46" s="421"/>
      <c r="T46" s="422"/>
      <c r="U46" s="419"/>
      <c r="V46" s="420"/>
      <c r="W46" s="420"/>
      <c r="X46" s="420"/>
      <c r="Y46" s="420"/>
      <c r="Z46" s="421"/>
      <c r="AA46" s="422"/>
      <c r="AB46" s="419"/>
      <c r="AC46" s="420"/>
      <c r="AD46" s="420"/>
      <c r="AE46" s="420"/>
      <c r="AF46" s="420"/>
      <c r="AG46" s="421"/>
      <c r="AH46" s="422"/>
      <c r="AI46" s="419"/>
      <c r="AJ46" s="420"/>
      <c r="AK46" s="420"/>
      <c r="AL46" s="420"/>
      <c r="AM46" s="420"/>
      <c r="AN46" s="421"/>
      <c r="AO46" s="422"/>
      <c r="AP46" s="419"/>
      <c r="AQ46" s="420"/>
      <c r="AR46" s="420"/>
      <c r="AS46" s="420"/>
      <c r="AT46" s="420"/>
      <c r="AU46" s="421"/>
      <c r="AV46" s="422"/>
      <c r="AW46" s="423"/>
      <c r="AX46" s="420"/>
      <c r="AY46" s="420"/>
      <c r="AZ46" s="420"/>
      <c r="BA46" s="420"/>
      <c r="BB46" s="421"/>
      <c r="BC46" s="421"/>
      <c r="BD46" s="419"/>
      <c r="BE46" s="420"/>
      <c r="BF46" s="420"/>
      <c r="BG46" s="420"/>
      <c r="BH46" s="420"/>
      <c r="BI46" s="421"/>
      <c r="BJ46" s="422"/>
      <c r="BK46" s="419"/>
      <c r="BL46" s="420"/>
      <c r="BM46" s="420"/>
      <c r="BN46" s="420"/>
      <c r="BO46" s="420"/>
      <c r="BP46" s="421"/>
      <c r="BQ46" s="422"/>
      <c r="BR46" s="419"/>
      <c r="BS46" s="420"/>
      <c r="BT46" s="420"/>
      <c r="BU46" s="420"/>
      <c r="BV46" s="420"/>
      <c r="BW46" s="421"/>
      <c r="BX46" s="422"/>
      <c r="BY46" s="423"/>
      <c r="BZ46" s="420"/>
      <c r="CA46" s="420"/>
      <c r="CB46" s="420"/>
      <c r="CC46" s="420"/>
      <c r="CD46" s="421"/>
      <c r="CE46" s="421"/>
      <c r="CF46" s="419"/>
      <c r="CG46" s="420"/>
      <c r="CH46" s="420"/>
      <c r="CI46" s="420"/>
      <c r="CJ46" s="420"/>
      <c r="CK46" s="421"/>
      <c r="CL46" s="422"/>
      <c r="CM46" s="419"/>
      <c r="CN46" s="420"/>
      <c r="CO46" s="420"/>
      <c r="CP46" s="420"/>
      <c r="CQ46" s="420"/>
      <c r="CR46" s="421"/>
      <c r="CS46" s="422"/>
      <c r="CT46" s="419"/>
      <c r="CU46" s="420"/>
      <c r="CV46" s="420"/>
      <c r="CW46" s="420"/>
      <c r="CX46" s="420"/>
      <c r="CY46" s="421"/>
      <c r="CZ46" s="422"/>
      <c r="DA46" s="423"/>
      <c r="DB46" s="420"/>
      <c r="DC46" s="420"/>
      <c r="DD46" s="420"/>
      <c r="DE46" s="420"/>
      <c r="DF46" s="421"/>
      <c r="DG46" s="422"/>
      <c r="DH46" s="419"/>
      <c r="DI46" s="420"/>
      <c r="DJ46" s="420"/>
      <c r="DK46" s="420"/>
      <c r="DL46" s="420"/>
      <c r="DM46" s="421"/>
      <c r="DN46" s="422"/>
      <c r="DO46" s="419"/>
      <c r="DP46" s="420"/>
      <c r="DQ46" s="420"/>
      <c r="DR46" s="420"/>
      <c r="DS46" s="420"/>
      <c r="DT46" s="421"/>
      <c r="DU46" s="422"/>
      <c r="DV46" s="419"/>
      <c r="DW46" s="420"/>
      <c r="DX46" s="420"/>
      <c r="DY46" s="420"/>
      <c r="DZ46" s="420"/>
      <c r="EA46" s="421"/>
      <c r="EB46" s="422"/>
      <c r="EC46" s="419"/>
      <c r="ED46" s="420"/>
      <c r="EE46" s="420"/>
      <c r="EF46" s="420"/>
      <c r="EG46" s="420"/>
      <c r="EH46" s="421"/>
      <c r="EI46" s="422"/>
      <c r="EJ46" s="419"/>
      <c r="EK46" s="420"/>
      <c r="EL46" s="420"/>
      <c r="EM46" s="420"/>
      <c r="EN46" s="420"/>
      <c r="EO46" s="421"/>
      <c r="EP46" s="422"/>
      <c r="EQ46" s="419"/>
      <c r="ER46" s="420"/>
      <c r="ES46" s="420"/>
      <c r="ET46" s="420"/>
      <c r="EU46" s="420"/>
      <c r="EV46" s="421"/>
      <c r="EW46" s="422"/>
      <c r="EX46" s="419"/>
      <c r="EY46" s="420"/>
      <c r="EZ46" s="420"/>
      <c r="FA46" s="420"/>
      <c r="FB46" s="420"/>
      <c r="FC46" s="421"/>
      <c r="FD46" s="422"/>
      <c r="FE46" s="419"/>
      <c r="FF46" s="420"/>
      <c r="FG46" s="420"/>
      <c r="FH46" s="420"/>
      <c r="FI46" s="420"/>
      <c r="FJ46" s="421"/>
      <c r="FK46" s="424"/>
      <c r="FL46" s="390" t="str">
        <f t="shared" si="5"/>
        <v/>
      </c>
      <c r="FM46" s="381" t="str">
        <f t="shared" si="6"/>
        <v/>
      </c>
      <c r="FN46" s="381" t="str">
        <f t="shared" si="7"/>
        <v/>
      </c>
      <c r="FO46" s="381" t="str">
        <f t="shared" si="8"/>
        <v/>
      </c>
      <c r="FP46" s="391" t="str">
        <f t="shared" si="9"/>
        <v/>
      </c>
      <c r="FQ46" s="392"/>
    </row>
    <row r="47" spans="2:173" ht="15.75" customHeight="1" x14ac:dyDescent="0.5">
      <c r="B47" s="381">
        <v>41</v>
      </c>
      <c r="C47" s="463" t="str">
        <f>IF(นักเรียน!C46="","",นักเรียน!C46)</f>
        <v/>
      </c>
      <c r="D47" s="463" t="str">
        <f>IF(นักเรียน!D46="","",นักเรียน!D46)</f>
        <v/>
      </c>
      <c r="E47" s="382" t="str">
        <f>IF(นักเรียน!E46="","",นักเรียน!E46)</f>
        <v/>
      </c>
      <c r="F47" s="381" t="str">
        <f>IF(นักเรียน!E46="","",นักเรียน!B46)</f>
        <v/>
      </c>
      <c r="G47" s="419"/>
      <c r="H47" s="420"/>
      <c r="I47" s="420"/>
      <c r="J47" s="420"/>
      <c r="K47" s="420"/>
      <c r="L47" s="421"/>
      <c r="M47" s="421"/>
      <c r="N47" s="419"/>
      <c r="O47" s="420"/>
      <c r="P47" s="420"/>
      <c r="Q47" s="420"/>
      <c r="R47" s="420"/>
      <c r="S47" s="421"/>
      <c r="T47" s="422"/>
      <c r="U47" s="419"/>
      <c r="V47" s="420"/>
      <c r="W47" s="420"/>
      <c r="X47" s="420"/>
      <c r="Y47" s="420"/>
      <c r="Z47" s="421"/>
      <c r="AA47" s="422"/>
      <c r="AB47" s="419"/>
      <c r="AC47" s="420"/>
      <c r="AD47" s="420"/>
      <c r="AE47" s="420"/>
      <c r="AF47" s="420"/>
      <c r="AG47" s="421"/>
      <c r="AH47" s="422"/>
      <c r="AI47" s="419"/>
      <c r="AJ47" s="420"/>
      <c r="AK47" s="420"/>
      <c r="AL47" s="420"/>
      <c r="AM47" s="420"/>
      <c r="AN47" s="421"/>
      <c r="AO47" s="422"/>
      <c r="AP47" s="419"/>
      <c r="AQ47" s="420"/>
      <c r="AR47" s="420"/>
      <c r="AS47" s="420"/>
      <c r="AT47" s="420"/>
      <c r="AU47" s="421"/>
      <c r="AV47" s="422"/>
      <c r="AW47" s="423"/>
      <c r="AX47" s="420"/>
      <c r="AY47" s="420"/>
      <c r="AZ47" s="420"/>
      <c r="BA47" s="420"/>
      <c r="BB47" s="421"/>
      <c r="BC47" s="421"/>
      <c r="BD47" s="419"/>
      <c r="BE47" s="420"/>
      <c r="BF47" s="420"/>
      <c r="BG47" s="420"/>
      <c r="BH47" s="420"/>
      <c r="BI47" s="421"/>
      <c r="BJ47" s="422"/>
      <c r="BK47" s="419"/>
      <c r="BL47" s="420"/>
      <c r="BM47" s="420"/>
      <c r="BN47" s="420"/>
      <c r="BO47" s="420"/>
      <c r="BP47" s="421"/>
      <c r="BQ47" s="422"/>
      <c r="BR47" s="419"/>
      <c r="BS47" s="420"/>
      <c r="BT47" s="420"/>
      <c r="BU47" s="420"/>
      <c r="BV47" s="420"/>
      <c r="BW47" s="421"/>
      <c r="BX47" s="422"/>
      <c r="BY47" s="423"/>
      <c r="BZ47" s="420"/>
      <c r="CA47" s="420"/>
      <c r="CB47" s="420"/>
      <c r="CC47" s="420"/>
      <c r="CD47" s="421"/>
      <c r="CE47" s="421"/>
      <c r="CF47" s="419"/>
      <c r="CG47" s="420"/>
      <c r="CH47" s="420"/>
      <c r="CI47" s="420"/>
      <c r="CJ47" s="420"/>
      <c r="CK47" s="421"/>
      <c r="CL47" s="422"/>
      <c r="CM47" s="419"/>
      <c r="CN47" s="420"/>
      <c r="CO47" s="420"/>
      <c r="CP47" s="420"/>
      <c r="CQ47" s="420"/>
      <c r="CR47" s="421"/>
      <c r="CS47" s="422"/>
      <c r="CT47" s="419"/>
      <c r="CU47" s="420"/>
      <c r="CV47" s="420"/>
      <c r="CW47" s="420"/>
      <c r="CX47" s="420"/>
      <c r="CY47" s="421"/>
      <c r="CZ47" s="422"/>
      <c r="DA47" s="423"/>
      <c r="DB47" s="420"/>
      <c r="DC47" s="420"/>
      <c r="DD47" s="420"/>
      <c r="DE47" s="420"/>
      <c r="DF47" s="421"/>
      <c r="DG47" s="422"/>
      <c r="DH47" s="419"/>
      <c r="DI47" s="420"/>
      <c r="DJ47" s="420"/>
      <c r="DK47" s="420"/>
      <c r="DL47" s="420"/>
      <c r="DM47" s="421"/>
      <c r="DN47" s="422"/>
      <c r="DO47" s="419"/>
      <c r="DP47" s="420"/>
      <c r="DQ47" s="420"/>
      <c r="DR47" s="420"/>
      <c r="DS47" s="420"/>
      <c r="DT47" s="421"/>
      <c r="DU47" s="422"/>
      <c r="DV47" s="419"/>
      <c r="DW47" s="420"/>
      <c r="DX47" s="420"/>
      <c r="DY47" s="420"/>
      <c r="DZ47" s="420"/>
      <c r="EA47" s="421"/>
      <c r="EB47" s="422"/>
      <c r="EC47" s="419"/>
      <c r="ED47" s="420"/>
      <c r="EE47" s="420"/>
      <c r="EF47" s="420"/>
      <c r="EG47" s="420"/>
      <c r="EH47" s="421"/>
      <c r="EI47" s="422"/>
      <c r="EJ47" s="419"/>
      <c r="EK47" s="420"/>
      <c r="EL47" s="420"/>
      <c r="EM47" s="420"/>
      <c r="EN47" s="420"/>
      <c r="EO47" s="421"/>
      <c r="EP47" s="422"/>
      <c r="EQ47" s="419"/>
      <c r="ER47" s="420"/>
      <c r="ES47" s="420"/>
      <c r="ET47" s="420"/>
      <c r="EU47" s="420"/>
      <c r="EV47" s="421"/>
      <c r="EW47" s="422"/>
      <c r="EX47" s="419"/>
      <c r="EY47" s="420"/>
      <c r="EZ47" s="420"/>
      <c r="FA47" s="420"/>
      <c r="FB47" s="420"/>
      <c r="FC47" s="421"/>
      <c r="FD47" s="422"/>
      <c r="FE47" s="419"/>
      <c r="FF47" s="420"/>
      <c r="FG47" s="420"/>
      <c r="FH47" s="420"/>
      <c r="FI47" s="420"/>
      <c r="FJ47" s="421"/>
      <c r="FK47" s="424"/>
      <c r="FL47" s="390" t="str">
        <f t="shared" si="5"/>
        <v/>
      </c>
      <c r="FM47" s="381" t="str">
        <f t="shared" si="6"/>
        <v/>
      </c>
      <c r="FN47" s="381" t="str">
        <f t="shared" si="7"/>
        <v/>
      </c>
      <c r="FO47" s="381" t="str">
        <f t="shared" si="8"/>
        <v/>
      </c>
      <c r="FP47" s="391" t="str">
        <f t="shared" si="9"/>
        <v/>
      </c>
      <c r="FQ47" s="392"/>
    </row>
    <row r="48" spans="2:173" ht="15.75" customHeight="1" x14ac:dyDescent="0.5">
      <c r="B48" s="381">
        <v>42</v>
      </c>
      <c r="C48" s="463" t="str">
        <f>IF(นักเรียน!C47="","",นักเรียน!C47)</f>
        <v/>
      </c>
      <c r="D48" s="463" t="str">
        <f>IF(นักเรียน!D47="","",นักเรียน!D47)</f>
        <v/>
      </c>
      <c r="E48" s="382" t="str">
        <f>IF(นักเรียน!E47="","",นักเรียน!E47)</f>
        <v/>
      </c>
      <c r="F48" s="381" t="str">
        <f>IF(นักเรียน!E47="","",นักเรียน!B47)</f>
        <v/>
      </c>
      <c r="G48" s="419"/>
      <c r="H48" s="420"/>
      <c r="I48" s="420"/>
      <c r="J48" s="420"/>
      <c r="K48" s="420"/>
      <c r="L48" s="421"/>
      <c r="M48" s="421"/>
      <c r="N48" s="419"/>
      <c r="O48" s="420"/>
      <c r="P48" s="420"/>
      <c r="Q48" s="420"/>
      <c r="R48" s="420"/>
      <c r="S48" s="421"/>
      <c r="T48" s="422"/>
      <c r="U48" s="419"/>
      <c r="V48" s="420"/>
      <c r="W48" s="420"/>
      <c r="X48" s="420"/>
      <c r="Y48" s="420"/>
      <c r="Z48" s="421"/>
      <c r="AA48" s="422"/>
      <c r="AB48" s="419"/>
      <c r="AC48" s="420"/>
      <c r="AD48" s="420"/>
      <c r="AE48" s="420"/>
      <c r="AF48" s="420"/>
      <c r="AG48" s="421"/>
      <c r="AH48" s="422"/>
      <c r="AI48" s="419"/>
      <c r="AJ48" s="420"/>
      <c r="AK48" s="420"/>
      <c r="AL48" s="420"/>
      <c r="AM48" s="420"/>
      <c r="AN48" s="421"/>
      <c r="AO48" s="422"/>
      <c r="AP48" s="419"/>
      <c r="AQ48" s="420"/>
      <c r="AR48" s="420"/>
      <c r="AS48" s="420"/>
      <c r="AT48" s="420"/>
      <c r="AU48" s="421"/>
      <c r="AV48" s="422"/>
      <c r="AW48" s="423"/>
      <c r="AX48" s="420"/>
      <c r="AY48" s="420"/>
      <c r="AZ48" s="420"/>
      <c r="BA48" s="420"/>
      <c r="BB48" s="421"/>
      <c r="BC48" s="421"/>
      <c r="BD48" s="419"/>
      <c r="BE48" s="420"/>
      <c r="BF48" s="420"/>
      <c r="BG48" s="420"/>
      <c r="BH48" s="420"/>
      <c r="BI48" s="421"/>
      <c r="BJ48" s="422"/>
      <c r="BK48" s="419"/>
      <c r="BL48" s="420"/>
      <c r="BM48" s="420"/>
      <c r="BN48" s="420"/>
      <c r="BO48" s="420"/>
      <c r="BP48" s="421"/>
      <c r="BQ48" s="422"/>
      <c r="BR48" s="419"/>
      <c r="BS48" s="420"/>
      <c r="BT48" s="420"/>
      <c r="BU48" s="420"/>
      <c r="BV48" s="420"/>
      <c r="BW48" s="421"/>
      <c r="BX48" s="422"/>
      <c r="BY48" s="423"/>
      <c r="BZ48" s="420"/>
      <c r="CA48" s="420"/>
      <c r="CB48" s="420"/>
      <c r="CC48" s="420"/>
      <c r="CD48" s="421"/>
      <c r="CE48" s="421"/>
      <c r="CF48" s="419"/>
      <c r="CG48" s="420"/>
      <c r="CH48" s="420"/>
      <c r="CI48" s="420"/>
      <c r="CJ48" s="420"/>
      <c r="CK48" s="421"/>
      <c r="CL48" s="422"/>
      <c r="CM48" s="419"/>
      <c r="CN48" s="420"/>
      <c r="CO48" s="420"/>
      <c r="CP48" s="420"/>
      <c r="CQ48" s="420"/>
      <c r="CR48" s="421"/>
      <c r="CS48" s="422"/>
      <c r="CT48" s="419"/>
      <c r="CU48" s="420"/>
      <c r="CV48" s="420"/>
      <c r="CW48" s="420"/>
      <c r="CX48" s="420"/>
      <c r="CY48" s="421"/>
      <c r="CZ48" s="422"/>
      <c r="DA48" s="423"/>
      <c r="DB48" s="420"/>
      <c r="DC48" s="420"/>
      <c r="DD48" s="420"/>
      <c r="DE48" s="420"/>
      <c r="DF48" s="421"/>
      <c r="DG48" s="422"/>
      <c r="DH48" s="419"/>
      <c r="DI48" s="420"/>
      <c r="DJ48" s="420"/>
      <c r="DK48" s="420"/>
      <c r="DL48" s="420"/>
      <c r="DM48" s="421"/>
      <c r="DN48" s="422"/>
      <c r="DO48" s="419"/>
      <c r="DP48" s="420"/>
      <c r="DQ48" s="420"/>
      <c r="DR48" s="420"/>
      <c r="DS48" s="420"/>
      <c r="DT48" s="421"/>
      <c r="DU48" s="422"/>
      <c r="DV48" s="419"/>
      <c r="DW48" s="420"/>
      <c r="DX48" s="420"/>
      <c r="DY48" s="420"/>
      <c r="DZ48" s="420"/>
      <c r="EA48" s="421"/>
      <c r="EB48" s="422"/>
      <c r="EC48" s="419"/>
      <c r="ED48" s="420"/>
      <c r="EE48" s="420"/>
      <c r="EF48" s="420"/>
      <c r="EG48" s="420"/>
      <c r="EH48" s="421"/>
      <c r="EI48" s="422"/>
      <c r="EJ48" s="419"/>
      <c r="EK48" s="420"/>
      <c r="EL48" s="420"/>
      <c r="EM48" s="420"/>
      <c r="EN48" s="420"/>
      <c r="EO48" s="421"/>
      <c r="EP48" s="422"/>
      <c r="EQ48" s="419"/>
      <c r="ER48" s="420"/>
      <c r="ES48" s="420"/>
      <c r="ET48" s="420"/>
      <c r="EU48" s="420"/>
      <c r="EV48" s="421"/>
      <c r="EW48" s="422"/>
      <c r="EX48" s="419"/>
      <c r="EY48" s="420"/>
      <c r="EZ48" s="420"/>
      <c r="FA48" s="420"/>
      <c r="FB48" s="420"/>
      <c r="FC48" s="421"/>
      <c r="FD48" s="422"/>
      <c r="FE48" s="419"/>
      <c r="FF48" s="420"/>
      <c r="FG48" s="420"/>
      <c r="FH48" s="420"/>
      <c r="FI48" s="420"/>
      <c r="FJ48" s="421"/>
      <c r="FK48" s="424"/>
      <c r="FL48" s="390" t="str">
        <f t="shared" si="5"/>
        <v/>
      </c>
      <c r="FM48" s="381" t="str">
        <f t="shared" si="6"/>
        <v/>
      </c>
      <c r="FN48" s="381" t="str">
        <f t="shared" si="7"/>
        <v/>
      </c>
      <c r="FO48" s="381" t="str">
        <f t="shared" si="8"/>
        <v/>
      </c>
      <c r="FP48" s="391" t="str">
        <f t="shared" si="9"/>
        <v/>
      </c>
      <c r="FQ48" s="392"/>
    </row>
    <row r="49" spans="2:173" ht="15.75" customHeight="1" x14ac:dyDescent="0.5">
      <c r="B49" s="381">
        <v>43</v>
      </c>
      <c r="C49" s="463" t="str">
        <f>IF(นักเรียน!C48="","",นักเรียน!C48)</f>
        <v/>
      </c>
      <c r="D49" s="463" t="str">
        <f>IF(นักเรียน!D48="","",นักเรียน!D48)</f>
        <v/>
      </c>
      <c r="E49" s="382" t="str">
        <f>IF(นักเรียน!E48="","",นักเรียน!E48)</f>
        <v/>
      </c>
      <c r="F49" s="381" t="str">
        <f>IF(นักเรียน!E48="","",นักเรียน!B48)</f>
        <v/>
      </c>
      <c r="G49" s="419"/>
      <c r="H49" s="420"/>
      <c r="I49" s="420"/>
      <c r="J49" s="420"/>
      <c r="K49" s="420"/>
      <c r="L49" s="421"/>
      <c r="M49" s="421"/>
      <c r="N49" s="419"/>
      <c r="O49" s="420"/>
      <c r="P49" s="420"/>
      <c r="Q49" s="420"/>
      <c r="R49" s="420"/>
      <c r="S49" s="421"/>
      <c r="T49" s="422"/>
      <c r="U49" s="419"/>
      <c r="V49" s="420"/>
      <c r="W49" s="420"/>
      <c r="X49" s="420"/>
      <c r="Y49" s="420"/>
      <c r="Z49" s="421"/>
      <c r="AA49" s="422"/>
      <c r="AB49" s="419"/>
      <c r="AC49" s="420"/>
      <c r="AD49" s="420"/>
      <c r="AE49" s="420"/>
      <c r="AF49" s="420"/>
      <c r="AG49" s="421"/>
      <c r="AH49" s="422"/>
      <c r="AI49" s="419"/>
      <c r="AJ49" s="420"/>
      <c r="AK49" s="420"/>
      <c r="AL49" s="420"/>
      <c r="AM49" s="420"/>
      <c r="AN49" s="421"/>
      <c r="AO49" s="422"/>
      <c r="AP49" s="419"/>
      <c r="AQ49" s="420"/>
      <c r="AR49" s="420"/>
      <c r="AS49" s="420"/>
      <c r="AT49" s="420"/>
      <c r="AU49" s="421"/>
      <c r="AV49" s="422"/>
      <c r="AW49" s="423"/>
      <c r="AX49" s="420"/>
      <c r="AY49" s="420"/>
      <c r="AZ49" s="420"/>
      <c r="BA49" s="420"/>
      <c r="BB49" s="421"/>
      <c r="BC49" s="421"/>
      <c r="BD49" s="419"/>
      <c r="BE49" s="420"/>
      <c r="BF49" s="420"/>
      <c r="BG49" s="420"/>
      <c r="BH49" s="420"/>
      <c r="BI49" s="421"/>
      <c r="BJ49" s="422"/>
      <c r="BK49" s="419"/>
      <c r="BL49" s="420"/>
      <c r="BM49" s="420"/>
      <c r="BN49" s="420"/>
      <c r="BO49" s="420"/>
      <c r="BP49" s="421"/>
      <c r="BQ49" s="422"/>
      <c r="BR49" s="419"/>
      <c r="BS49" s="420"/>
      <c r="BT49" s="420"/>
      <c r="BU49" s="420"/>
      <c r="BV49" s="420"/>
      <c r="BW49" s="421"/>
      <c r="BX49" s="422"/>
      <c r="BY49" s="423"/>
      <c r="BZ49" s="420"/>
      <c r="CA49" s="420"/>
      <c r="CB49" s="420"/>
      <c r="CC49" s="420"/>
      <c r="CD49" s="421"/>
      <c r="CE49" s="421"/>
      <c r="CF49" s="419"/>
      <c r="CG49" s="420"/>
      <c r="CH49" s="420"/>
      <c r="CI49" s="420"/>
      <c r="CJ49" s="420"/>
      <c r="CK49" s="421"/>
      <c r="CL49" s="422"/>
      <c r="CM49" s="419"/>
      <c r="CN49" s="420"/>
      <c r="CO49" s="420"/>
      <c r="CP49" s="420"/>
      <c r="CQ49" s="420"/>
      <c r="CR49" s="421"/>
      <c r="CS49" s="422"/>
      <c r="CT49" s="419"/>
      <c r="CU49" s="420"/>
      <c r="CV49" s="420"/>
      <c r="CW49" s="420"/>
      <c r="CX49" s="420"/>
      <c r="CY49" s="421"/>
      <c r="CZ49" s="422"/>
      <c r="DA49" s="423"/>
      <c r="DB49" s="420"/>
      <c r="DC49" s="420"/>
      <c r="DD49" s="420"/>
      <c r="DE49" s="420"/>
      <c r="DF49" s="421"/>
      <c r="DG49" s="422"/>
      <c r="DH49" s="419"/>
      <c r="DI49" s="420"/>
      <c r="DJ49" s="420"/>
      <c r="DK49" s="420"/>
      <c r="DL49" s="420"/>
      <c r="DM49" s="421"/>
      <c r="DN49" s="422"/>
      <c r="DO49" s="419"/>
      <c r="DP49" s="420"/>
      <c r="DQ49" s="420"/>
      <c r="DR49" s="420"/>
      <c r="DS49" s="420"/>
      <c r="DT49" s="421"/>
      <c r="DU49" s="422"/>
      <c r="DV49" s="419"/>
      <c r="DW49" s="420"/>
      <c r="DX49" s="420"/>
      <c r="DY49" s="420"/>
      <c r="DZ49" s="420"/>
      <c r="EA49" s="421"/>
      <c r="EB49" s="422"/>
      <c r="EC49" s="419"/>
      <c r="ED49" s="420"/>
      <c r="EE49" s="420"/>
      <c r="EF49" s="420"/>
      <c r="EG49" s="420"/>
      <c r="EH49" s="421"/>
      <c r="EI49" s="422"/>
      <c r="EJ49" s="419"/>
      <c r="EK49" s="420"/>
      <c r="EL49" s="420"/>
      <c r="EM49" s="420"/>
      <c r="EN49" s="420"/>
      <c r="EO49" s="421"/>
      <c r="EP49" s="422"/>
      <c r="EQ49" s="419"/>
      <c r="ER49" s="420"/>
      <c r="ES49" s="420"/>
      <c r="ET49" s="420"/>
      <c r="EU49" s="420"/>
      <c r="EV49" s="421"/>
      <c r="EW49" s="422"/>
      <c r="EX49" s="419"/>
      <c r="EY49" s="420"/>
      <c r="EZ49" s="420"/>
      <c r="FA49" s="420"/>
      <c r="FB49" s="420"/>
      <c r="FC49" s="421"/>
      <c r="FD49" s="422"/>
      <c r="FE49" s="419"/>
      <c r="FF49" s="420"/>
      <c r="FG49" s="420"/>
      <c r="FH49" s="420"/>
      <c r="FI49" s="420"/>
      <c r="FJ49" s="421"/>
      <c r="FK49" s="424"/>
      <c r="FL49" s="390" t="str">
        <f t="shared" si="5"/>
        <v/>
      </c>
      <c r="FM49" s="381" t="str">
        <f t="shared" si="6"/>
        <v/>
      </c>
      <c r="FN49" s="381" t="str">
        <f t="shared" si="7"/>
        <v/>
      </c>
      <c r="FO49" s="381" t="str">
        <f t="shared" si="8"/>
        <v/>
      </c>
      <c r="FP49" s="391" t="str">
        <f t="shared" si="9"/>
        <v/>
      </c>
      <c r="FQ49" s="392"/>
    </row>
    <row r="50" spans="2:173" ht="15.75" customHeight="1" x14ac:dyDescent="0.5">
      <c r="B50" s="381">
        <v>44</v>
      </c>
      <c r="C50" s="463" t="str">
        <f>IF(นักเรียน!C49="","",นักเรียน!C49)</f>
        <v/>
      </c>
      <c r="D50" s="463" t="str">
        <f>IF(นักเรียน!D49="","",นักเรียน!D49)</f>
        <v/>
      </c>
      <c r="E50" s="382" t="str">
        <f>IF(นักเรียน!E49="","",นักเรียน!E49)</f>
        <v/>
      </c>
      <c r="F50" s="381" t="str">
        <f>IF(นักเรียน!E49="","",นักเรียน!B49)</f>
        <v/>
      </c>
      <c r="G50" s="419"/>
      <c r="H50" s="420"/>
      <c r="I50" s="420"/>
      <c r="J50" s="420"/>
      <c r="K50" s="420"/>
      <c r="L50" s="421"/>
      <c r="M50" s="421"/>
      <c r="N50" s="419"/>
      <c r="O50" s="420"/>
      <c r="P50" s="420"/>
      <c r="Q50" s="420"/>
      <c r="R50" s="420"/>
      <c r="S50" s="421"/>
      <c r="T50" s="422"/>
      <c r="U50" s="419"/>
      <c r="V50" s="420"/>
      <c r="W50" s="420"/>
      <c r="X50" s="420"/>
      <c r="Y50" s="420"/>
      <c r="Z50" s="421"/>
      <c r="AA50" s="422"/>
      <c r="AB50" s="419"/>
      <c r="AC50" s="420"/>
      <c r="AD50" s="420"/>
      <c r="AE50" s="420"/>
      <c r="AF50" s="420"/>
      <c r="AG50" s="421"/>
      <c r="AH50" s="422"/>
      <c r="AI50" s="419"/>
      <c r="AJ50" s="420"/>
      <c r="AK50" s="420"/>
      <c r="AL50" s="420"/>
      <c r="AM50" s="420"/>
      <c r="AN50" s="421"/>
      <c r="AO50" s="422"/>
      <c r="AP50" s="419"/>
      <c r="AQ50" s="420"/>
      <c r="AR50" s="420"/>
      <c r="AS50" s="420"/>
      <c r="AT50" s="420"/>
      <c r="AU50" s="421"/>
      <c r="AV50" s="422"/>
      <c r="AW50" s="423"/>
      <c r="AX50" s="420"/>
      <c r="AY50" s="420"/>
      <c r="AZ50" s="420"/>
      <c r="BA50" s="420"/>
      <c r="BB50" s="421"/>
      <c r="BC50" s="421"/>
      <c r="BD50" s="419"/>
      <c r="BE50" s="420"/>
      <c r="BF50" s="420"/>
      <c r="BG50" s="420"/>
      <c r="BH50" s="420"/>
      <c r="BI50" s="421"/>
      <c r="BJ50" s="422"/>
      <c r="BK50" s="419"/>
      <c r="BL50" s="420"/>
      <c r="BM50" s="420"/>
      <c r="BN50" s="420"/>
      <c r="BO50" s="420"/>
      <c r="BP50" s="421"/>
      <c r="BQ50" s="422"/>
      <c r="BR50" s="419"/>
      <c r="BS50" s="420"/>
      <c r="BT50" s="420"/>
      <c r="BU50" s="420"/>
      <c r="BV50" s="420"/>
      <c r="BW50" s="421"/>
      <c r="BX50" s="422"/>
      <c r="BY50" s="423"/>
      <c r="BZ50" s="420"/>
      <c r="CA50" s="420"/>
      <c r="CB50" s="420"/>
      <c r="CC50" s="420"/>
      <c r="CD50" s="421"/>
      <c r="CE50" s="421"/>
      <c r="CF50" s="419"/>
      <c r="CG50" s="420"/>
      <c r="CH50" s="420"/>
      <c r="CI50" s="420"/>
      <c r="CJ50" s="420"/>
      <c r="CK50" s="421"/>
      <c r="CL50" s="422"/>
      <c r="CM50" s="419"/>
      <c r="CN50" s="420"/>
      <c r="CO50" s="420"/>
      <c r="CP50" s="420"/>
      <c r="CQ50" s="420"/>
      <c r="CR50" s="421"/>
      <c r="CS50" s="422"/>
      <c r="CT50" s="419"/>
      <c r="CU50" s="420"/>
      <c r="CV50" s="420"/>
      <c r="CW50" s="420"/>
      <c r="CX50" s="420"/>
      <c r="CY50" s="421"/>
      <c r="CZ50" s="422"/>
      <c r="DA50" s="423"/>
      <c r="DB50" s="420"/>
      <c r="DC50" s="420"/>
      <c r="DD50" s="420"/>
      <c r="DE50" s="420"/>
      <c r="DF50" s="421"/>
      <c r="DG50" s="422"/>
      <c r="DH50" s="419"/>
      <c r="DI50" s="420"/>
      <c r="DJ50" s="420"/>
      <c r="DK50" s="420"/>
      <c r="DL50" s="420"/>
      <c r="DM50" s="421"/>
      <c r="DN50" s="422"/>
      <c r="DO50" s="419"/>
      <c r="DP50" s="420"/>
      <c r="DQ50" s="420"/>
      <c r="DR50" s="420"/>
      <c r="DS50" s="420"/>
      <c r="DT50" s="421"/>
      <c r="DU50" s="422"/>
      <c r="DV50" s="419"/>
      <c r="DW50" s="420"/>
      <c r="DX50" s="420"/>
      <c r="DY50" s="420"/>
      <c r="DZ50" s="420"/>
      <c r="EA50" s="421"/>
      <c r="EB50" s="422"/>
      <c r="EC50" s="419"/>
      <c r="ED50" s="420"/>
      <c r="EE50" s="420"/>
      <c r="EF50" s="420"/>
      <c r="EG50" s="420"/>
      <c r="EH50" s="421"/>
      <c r="EI50" s="422"/>
      <c r="EJ50" s="419"/>
      <c r="EK50" s="420"/>
      <c r="EL50" s="420"/>
      <c r="EM50" s="420"/>
      <c r="EN50" s="420"/>
      <c r="EO50" s="421"/>
      <c r="EP50" s="422"/>
      <c r="EQ50" s="419"/>
      <c r="ER50" s="420"/>
      <c r="ES50" s="420"/>
      <c r="ET50" s="420"/>
      <c r="EU50" s="420"/>
      <c r="EV50" s="421"/>
      <c r="EW50" s="422"/>
      <c r="EX50" s="419"/>
      <c r="EY50" s="420"/>
      <c r="EZ50" s="420"/>
      <c r="FA50" s="420"/>
      <c r="FB50" s="420"/>
      <c r="FC50" s="421"/>
      <c r="FD50" s="422"/>
      <c r="FE50" s="419"/>
      <c r="FF50" s="420"/>
      <c r="FG50" s="420"/>
      <c r="FH50" s="420"/>
      <c r="FI50" s="420"/>
      <c r="FJ50" s="421"/>
      <c r="FK50" s="424"/>
      <c r="FL50" s="390" t="str">
        <f t="shared" si="5"/>
        <v/>
      </c>
      <c r="FM50" s="381" t="str">
        <f t="shared" si="6"/>
        <v/>
      </c>
      <c r="FN50" s="381" t="str">
        <f t="shared" si="7"/>
        <v/>
      </c>
      <c r="FO50" s="381" t="str">
        <f t="shared" si="8"/>
        <v/>
      </c>
      <c r="FP50" s="391" t="str">
        <f t="shared" si="9"/>
        <v/>
      </c>
      <c r="FQ50" s="392"/>
    </row>
    <row r="51" spans="2:173" ht="15.75" customHeight="1" x14ac:dyDescent="0.5">
      <c r="B51" s="381">
        <v>45</v>
      </c>
      <c r="C51" s="463" t="str">
        <f>IF(นักเรียน!C50="","",นักเรียน!C50)</f>
        <v/>
      </c>
      <c r="D51" s="463" t="str">
        <f>IF(นักเรียน!D50="","",นักเรียน!D50)</f>
        <v/>
      </c>
      <c r="E51" s="382" t="str">
        <f>IF(นักเรียน!E50="","",นักเรียน!E50)</f>
        <v/>
      </c>
      <c r="F51" s="381" t="str">
        <f>IF(นักเรียน!E50="","",นักเรียน!B50)</f>
        <v/>
      </c>
      <c r="G51" s="419"/>
      <c r="H51" s="420"/>
      <c r="I51" s="420"/>
      <c r="J51" s="420"/>
      <c r="K51" s="420"/>
      <c r="L51" s="421"/>
      <c r="M51" s="421"/>
      <c r="N51" s="419"/>
      <c r="O51" s="420"/>
      <c r="P51" s="420"/>
      <c r="Q51" s="420"/>
      <c r="R51" s="420"/>
      <c r="S51" s="421"/>
      <c r="T51" s="422"/>
      <c r="U51" s="419"/>
      <c r="V51" s="420"/>
      <c r="W51" s="420"/>
      <c r="X51" s="420"/>
      <c r="Y51" s="420"/>
      <c r="Z51" s="421"/>
      <c r="AA51" s="422"/>
      <c r="AB51" s="419"/>
      <c r="AC51" s="420"/>
      <c r="AD51" s="420"/>
      <c r="AE51" s="420"/>
      <c r="AF51" s="420"/>
      <c r="AG51" s="421"/>
      <c r="AH51" s="422"/>
      <c r="AI51" s="419"/>
      <c r="AJ51" s="420"/>
      <c r="AK51" s="420"/>
      <c r="AL51" s="420"/>
      <c r="AM51" s="420"/>
      <c r="AN51" s="421"/>
      <c r="AO51" s="422"/>
      <c r="AP51" s="419"/>
      <c r="AQ51" s="420"/>
      <c r="AR51" s="420"/>
      <c r="AS51" s="420"/>
      <c r="AT51" s="420"/>
      <c r="AU51" s="421"/>
      <c r="AV51" s="422"/>
      <c r="AW51" s="423"/>
      <c r="AX51" s="420"/>
      <c r="AY51" s="420"/>
      <c r="AZ51" s="420"/>
      <c r="BA51" s="420"/>
      <c r="BB51" s="421"/>
      <c r="BC51" s="421"/>
      <c r="BD51" s="419"/>
      <c r="BE51" s="420"/>
      <c r="BF51" s="420"/>
      <c r="BG51" s="420"/>
      <c r="BH51" s="420"/>
      <c r="BI51" s="421"/>
      <c r="BJ51" s="422"/>
      <c r="BK51" s="419"/>
      <c r="BL51" s="420"/>
      <c r="BM51" s="420"/>
      <c r="BN51" s="420"/>
      <c r="BO51" s="420"/>
      <c r="BP51" s="421"/>
      <c r="BQ51" s="422"/>
      <c r="BR51" s="419"/>
      <c r="BS51" s="420"/>
      <c r="BT51" s="420"/>
      <c r="BU51" s="420"/>
      <c r="BV51" s="420"/>
      <c r="BW51" s="421"/>
      <c r="BX51" s="422"/>
      <c r="BY51" s="423"/>
      <c r="BZ51" s="420"/>
      <c r="CA51" s="420"/>
      <c r="CB51" s="420"/>
      <c r="CC51" s="420"/>
      <c r="CD51" s="421"/>
      <c r="CE51" s="421"/>
      <c r="CF51" s="419"/>
      <c r="CG51" s="420"/>
      <c r="CH51" s="420"/>
      <c r="CI51" s="420"/>
      <c r="CJ51" s="420"/>
      <c r="CK51" s="421"/>
      <c r="CL51" s="422"/>
      <c r="CM51" s="419"/>
      <c r="CN51" s="420"/>
      <c r="CO51" s="420"/>
      <c r="CP51" s="420"/>
      <c r="CQ51" s="420"/>
      <c r="CR51" s="421"/>
      <c r="CS51" s="422"/>
      <c r="CT51" s="419"/>
      <c r="CU51" s="420"/>
      <c r="CV51" s="420"/>
      <c r="CW51" s="420"/>
      <c r="CX51" s="420"/>
      <c r="CY51" s="421"/>
      <c r="CZ51" s="422"/>
      <c r="DA51" s="423"/>
      <c r="DB51" s="420"/>
      <c r="DC51" s="420"/>
      <c r="DD51" s="420"/>
      <c r="DE51" s="420"/>
      <c r="DF51" s="421"/>
      <c r="DG51" s="422"/>
      <c r="DH51" s="419"/>
      <c r="DI51" s="420"/>
      <c r="DJ51" s="420"/>
      <c r="DK51" s="420"/>
      <c r="DL51" s="420"/>
      <c r="DM51" s="421"/>
      <c r="DN51" s="422"/>
      <c r="DO51" s="419"/>
      <c r="DP51" s="420"/>
      <c r="DQ51" s="420"/>
      <c r="DR51" s="420"/>
      <c r="DS51" s="420"/>
      <c r="DT51" s="421"/>
      <c r="DU51" s="422"/>
      <c r="DV51" s="419"/>
      <c r="DW51" s="420"/>
      <c r="DX51" s="420"/>
      <c r="DY51" s="420"/>
      <c r="DZ51" s="420"/>
      <c r="EA51" s="421"/>
      <c r="EB51" s="422"/>
      <c r="EC51" s="419"/>
      <c r="ED51" s="420"/>
      <c r="EE51" s="420"/>
      <c r="EF51" s="420"/>
      <c r="EG51" s="420"/>
      <c r="EH51" s="421"/>
      <c r="EI51" s="422"/>
      <c r="EJ51" s="419"/>
      <c r="EK51" s="420"/>
      <c r="EL51" s="420"/>
      <c r="EM51" s="420"/>
      <c r="EN51" s="420"/>
      <c r="EO51" s="421"/>
      <c r="EP51" s="422"/>
      <c r="EQ51" s="419"/>
      <c r="ER51" s="420"/>
      <c r="ES51" s="420"/>
      <c r="ET51" s="420"/>
      <c r="EU51" s="420"/>
      <c r="EV51" s="421"/>
      <c r="EW51" s="422"/>
      <c r="EX51" s="419"/>
      <c r="EY51" s="420"/>
      <c r="EZ51" s="420"/>
      <c r="FA51" s="420"/>
      <c r="FB51" s="420"/>
      <c r="FC51" s="421"/>
      <c r="FD51" s="422"/>
      <c r="FE51" s="419"/>
      <c r="FF51" s="420"/>
      <c r="FG51" s="420"/>
      <c r="FH51" s="420"/>
      <c r="FI51" s="420"/>
      <c r="FJ51" s="421"/>
      <c r="FK51" s="424"/>
      <c r="FL51" s="390" t="str">
        <f t="shared" si="5"/>
        <v/>
      </c>
      <c r="FM51" s="381" t="str">
        <f t="shared" si="6"/>
        <v/>
      </c>
      <c r="FN51" s="381" t="str">
        <f t="shared" si="7"/>
        <v/>
      </c>
      <c r="FO51" s="381" t="str">
        <f t="shared" si="8"/>
        <v/>
      </c>
      <c r="FP51" s="391" t="str">
        <f t="shared" si="9"/>
        <v/>
      </c>
      <c r="FQ51" s="392"/>
    </row>
    <row r="52" spans="2:173" ht="15.75" customHeight="1" x14ac:dyDescent="0.5">
      <c r="B52" s="381">
        <v>46</v>
      </c>
      <c r="C52" s="463" t="str">
        <f>IF(นักเรียน!C51="","",นักเรียน!C51)</f>
        <v/>
      </c>
      <c r="D52" s="463" t="str">
        <f>IF(นักเรียน!D51="","",นักเรียน!D51)</f>
        <v/>
      </c>
      <c r="E52" s="382" t="str">
        <f>IF(นักเรียน!E51="","",นักเรียน!E51)</f>
        <v/>
      </c>
      <c r="F52" s="381" t="str">
        <f>IF(นักเรียน!E51="","",นักเรียน!B51)</f>
        <v/>
      </c>
      <c r="G52" s="419"/>
      <c r="H52" s="420"/>
      <c r="I52" s="420"/>
      <c r="J52" s="420"/>
      <c r="K52" s="420"/>
      <c r="L52" s="421"/>
      <c r="M52" s="421"/>
      <c r="N52" s="419"/>
      <c r="O52" s="420"/>
      <c r="P52" s="420"/>
      <c r="Q52" s="420"/>
      <c r="R52" s="420"/>
      <c r="S52" s="421"/>
      <c r="T52" s="422"/>
      <c r="U52" s="419"/>
      <c r="V52" s="420"/>
      <c r="W52" s="420"/>
      <c r="X52" s="420"/>
      <c r="Y52" s="420"/>
      <c r="Z52" s="421"/>
      <c r="AA52" s="422"/>
      <c r="AB52" s="419"/>
      <c r="AC52" s="420"/>
      <c r="AD52" s="420"/>
      <c r="AE52" s="420"/>
      <c r="AF52" s="420"/>
      <c r="AG52" s="421"/>
      <c r="AH52" s="422"/>
      <c r="AI52" s="419"/>
      <c r="AJ52" s="420"/>
      <c r="AK52" s="420"/>
      <c r="AL52" s="420"/>
      <c r="AM52" s="420"/>
      <c r="AN52" s="421"/>
      <c r="AO52" s="422"/>
      <c r="AP52" s="419"/>
      <c r="AQ52" s="420"/>
      <c r="AR52" s="420"/>
      <c r="AS52" s="420"/>
      <c r="AT52" s="420"/>
      <c r="AU52" s="421"/>
      <c r="AV52" s="422"/>
      <c r="AW52" s="423"/>
      <c r="AX52" s="420"/>
      <c r="AY52" s="420"/>
      <c r="AZ52" s="420"/>
      <c r="BA52" s="420"/>
      <c r="BB52" s="421"/>
      <c r="BC52" s="421"/>
      <c r="BD52" s="419"/>
      <c r="BE52" s="420"/>
      <c r="BF52" s="420"/>
      <c r="BG52" s="420"/>
      <c r="BH52" s="420"/>
      <c r="BI52" s="421"/>
      <c r="BJ52" s="422"/>
      <c r="BK52" s="419"/>
      <c r="BL52" s="420"/>
      <c r="BM52" s="420"/>
      <c r="BN52" s="420"/>
      <c r="BO52" s="420"/>
      <c r="BP52" s="421"/>
      <c r="BQ52" s="422"/>
      <c r="BR52" s="419"/>
      <c r="BS52" s="420"/>
      <c r="BT52" s="420"/>
      <c r="BU52" s="420"/>
      <c r="BV52" s="420"/>
      <c r="BW52" s="421"/>
      <c r="BX52" s="422"/>
      <c r="BY52" s="423"/>
      <c r="BZ52" s="420"/>
      <c r="CA52" s="420"/>
      <c r="CB52" s="420"/>
      <c r="CC52" s="420"/>
      <c r="CD52" s="421"/>
      <c r="CE52" s="421"/>
      <c r="CF52" s="419"/>
      <c r="CG52" s="420"/>
      <c r="CH52" s="420"/>
      <c r="CI52" s="420"/>
      <c r="CJ52" s="420"/>
      <c r="CK52" s="421"/>
      <c r="CL52" s="422"/>
      <c r="CM52" s="419"/>
      <c r="CN52" s="420"/>
      <c r="CO52" s="420"/>
      <c r="CP52" s="420"/>
      <c r="CQ52" s="420"/>
      <c r="CR52" s="421"/>
      <c r="CS52" s="422"/>
      <c r="CT52" s="419"/>
      <c r="CU52" s="420"/>
      <c r="CV52" s="420"/>
      <c r="CW52" s="420"/>
      <c r="CX52" s="420"/>
      <c r="CY52" s="421"/>
      <c r="CZ52" s="422"/>
      <c r="DA52" s="423"/>
      <c r="DB52" s="420"/>
      <c r="DC52" s="420"/>
      <c r="DD52" s="420"/>
      <c r="DE52" s="420"/>
      <c r="DF52" s="421"/>
      <c r="DG52" s="422"/>
      <c r="DH52" s="419"/>
      <c r="DI52" s="420"/>
      <c r="DJ52" s="420"/>
      <c r="DK52" s="420"/>
      <c r="DL52" s="420"/>
      <c r="DM52" s="421"/>
      <c r="DN52" s="422"/>
      <c r="DO52" s="419"/>
      <c r="DP52" s="420"/>
      <c r="DQ52" s="420"/>
      <c r="DR52" s="420"/>
      <c r="DS52" s="420"/>
      <c r="DT52" s="421"/>
      <c r="DU52" s="422"/>
      <c r="DV52" s="419"/>
      <c r="DW52" s="420"/>
      <c r="DX52" s="420"/>
      <c r="DY52" s="420"/>
      <c r="DZ52" s="420"/>
      <c r="EA52" s="421"/>
      <c r="EB52" s="422"/>
      <c r="EC52" s="419"/>
      <c r="ED52" s="420"/>
      <c r="EE52" s="420"/>
      <c r="EF52" s="420"/>
      <c r="EG52" s="420"/>
      <c r="EH52" s="421"/>
      <c r="EI52" s="422"/>
      <c r="EJ52" s="419"/>
      <c r="EK52" s="420"/>
      <c r="EL52" s="420"/>
      <c r="EM52" s="420"/>
      <c r="EN52" s="420"/>
      <c r="EO52" s="421"/>
      <c r="EP52" s="422"/>
      <c r="EQ52" s="419"/>
      <c r="ER52" s="420"/>
      <c r="ES52" s="420"/>
      <c r="ET52" s="420"/>
      <c r="EU52" s="420"/>
      <c r="EV52" s="421"/>
      <c r="EW52" s="422"/>
      <c r="EX52" s="419"/>
      <c r="EY52" s="420"/>
      <c r="EZ52" s="420"/>
      <c r="FA52" s="420"/>
      <c r="FB52" s="420"/>
      <c r="FC52" s="421"/>
      <c r="FD52" s="422"/>
      <c r="FE52" s="419"/>
      <c r="FF52" s="420"/>
      <c r="FG52" s="420"/>
      <c r="FH52" s="420"/>
      <c r="FI52" s="420"/>
      <c r="FJ52" s="421"/>
      <c r="FK52" s="424"/>
      <c r="FL52" s="390" t="str">
        <f t="shared" si="5"/>
        <v/>
      </c>
      <c r="FM52" s="381" t="str">
        <f t="shared" si="6"/>
        <v/>
      </c>
      <c r="FN52" s="381" t="str">
        <f t="shared" si="7"/>
        <v/>
      </c>
      <c r="FO52" s="381" t="str">
        <f t="shared" si="8"/>
        <v/>
      </c>
      <c r="FP52" s="391" t="str">
        <f t="shared" si="9"/>
        <v/>
      </c>
      <c r="FQ52" s="392"/>
    </row>
    <row r="53" spans="2:173" ht="15.75" customHeight="1" x14ac:dyDescent="0.5">
      <c r="B53" s="381">
        <v>47</v>
      </c>
      <c r="C53" s="463" t="str">
        <f>IF(นักเรียน!C52="","",นักเรียน!C52)</f>
        <v/>
      </c>
      <c r="D53" s="463" t="str">
        <f>IF(นักเรียน!D52="","",นักเรียน!D52)</f>
        <v/>
      </c>
      <c r="E53" s="382" t="str">
        <f>IF(นักเรียน!E52="","",นักเรียน!E52)</f>
        <v/>
      </c>
      <c r="F53" s="381" t="str">
        <f>IF(นักเรียน!E52="","",นักเรียน!B52)</f>
        <v/>
      </c>
      <c r="G53" s="419"/>
      <c r="H53" s="420"/>
      <c r="I53" s="420"/>
      <c r="J53" s="420"/>
      <c r="K53" s="420"/>
      <c r="L53" s="421"/>
      <c r="M53" s="421"/>
      <c r="N53" s="419"/>
      <c r="O53" s="420"/>
      <c r="P53" s="420"/>
      <c r="Q53" s="420"/>
      <c r="R53" s="420"/>
      <c r="S53" s="421"/>
      <c r="T53" s="422"/>
      <c r="U53" s="419"/>
      <c r="V53" s="420"/>
      <c r="W53" s="420"/>
      <c r="X53" s="420"/>
      <c r="Y53" s="420"/>
      <c r="Z53" s="421"/>
      <c r="AA53" s="422"/>
      <c r="AB53" s="419"/>
      <c r="AC53" s="420"/>
      <c r="AD53" s="420"/>
      <c r="AE53" s="420"/>
      <c r="AF53" s="420"/>
      <c r="AG53" s="421"/>
      <c r="AH53" s="422"/>
      <c r="AI53" s="419"/>
      <c r="AJ53" s="420"/>
      <c r="AK53" s="420"/>
      <c r="AL53" s="420"/>
      <c r="AM53" s="420"/>
      <c r="AN53" s="421"/>
      <c r="AO53" s="422"/>
      <c r="AP53" s="419"/>
      <c r="AQ53" s="420"/>
      <c r="AR53" s="420"/>
      <c r="AS53" s="420"/>
      <c r="AT53" s="420"/>
      <c r="AU53" s="421"/>
      <c r="AV53" s="422"/>
      <c r="AW53" s="423"/>
      <c r="AX53" s="420"/>
      <c r="AY53" s="420"/>
      <c r="AZ53" s="420"/>
      <c r="BA53" s="420"/>
      <c r="BB53" s="421"/>
      <c r="BC53" s="421"/>
      <c r="BD53" s="419"/>
      <c r="BE53" s="420"/>
      <c r="BF53" s="420"/>
      <c r="BG53" s="420"/>
      <c r="BH53" s="420"/>
      <c r="BI53" s="421"/>
      <c r="BJ53" s="422"/>
      <c r="BK53" s="419"/>
      <c r="BL53" s="420"/>
      <c r="BM53" s="420"/>
      <c r="BN53" s="420"/>
      <c r="BO53" s="420"/>
      <c r="BP53" s="421"/>
      <c r="BQ53" s="422"/>
      <c r="BR53" s="419"/>
      <c r="BS53" s="420"/>
      <c r="BT53" s="420"/>
      <c r="BU53" s="420"/>
      <c r="BV53" s="420"/>
      <c r="BW53" s="421"/>
      <c r="BX53" s="422"/>
      <c r="BY53" s="423"/>
      <c r="BZ53" s="420"/>
      <c r="CA53" s="420"/>
      <c r="CB53" s="420"/>
      <c r="CC53" s="420"/>
      <c r="CD53" s="421"/>
      <c r="CE53" s="421"/>
      <c r="CF53" s="419"/>
      <c r="CG53" s="420"/>
      <c r="CH53" s="420"/>
      <c r="CI53" s="420"/>
      <c r="CJ53" s="420"/>
      <c r="CK53" s="421"/>
      <c r="CL53" s="422"/>
      <c r="CM53" s="419"/>
      <c r="CN53" s="420"/>
      <c r="CO53" s="420"/>
      <c r="CP53" s="420"/>
      <c r="CQ53" s="420"/>
      <c r="CR53" s="421"/>
      <c r="CS53" s="422"/>
      <c r="CT53" s="419"/>
      <c r="CU53" s="420"/>
      <c r="CV53" s="420"/>
      <c r="CW53" s="420"/>
      <c r="CX53" s="420"/>
      <c r="CY53" s="421"/>
      <c r="CZ53" s="422"/>
      <c r="DA53" s="423"/>
      <c r="DB53" s="420"/>
      <c r="DC53" s="420"/>
      <c r="DD53" s="420"/>
      <c r="DE53" s="420"/>
      <c r="DF53" s="421"/>
      <c r="DG53" s="422"/>
      <c r="DH53" s="419"/>
      <c r="DI53" s="420"/>
      <c r="DJ53" s="420"/>
      <c r="DK53" s="420"/>
      <c r="DL53" s="420"/>
      <c r="DM53" s="421"/>
      <c r="DN53" s="422"/>
      <c r="DO53" s="419"/>
      <c r="DP53" s="420"/>
      <c r="DQ53" s="420"/>
      <c r="DR53" s="420"/>
      <c r="DS53" s="420"/>
      <c r="DT53" s="421"/>
      <c r="DU53" s="422"/>
      <c r="DV53" s="419"/>
      <c r="DW53" s="420"/>
      <c r="DX53" s="420"/>
      <c r="DY53" s="420"/>
      <c r="DZ53" s="420"/>
      <c r="EA53" s="421"/>
      <c r="EB53" s="422"/>
      <c r="EC53" s="419"/>
      <c r="ED53" s="420"/>
      <c r="EE53" s="420"/>
      <c r="EF53" s="420"/>
      <c r="EG53" s="420"/>
      <c r="EH53" s="421"/>
      <c r="EI53" s="422"/>
      <c r="EJ53" s="419"/>
      <c r="EK53" s="420"/>
      <c r="EL53" s="420"/>
      <c r="EM53" s="420"/>
      <c r="EN53" s="420"/>
      <c r="EO53" s="421"/>
      <c r="EP53" s="422"/>
      <c r="EQ53" s="419"/>
      <c r="ER53" s="420"/>
      <c r="ES53" s="420"/>
      <c r="ET53" s="420"/>
      <c r="EU53" s="420"/>
      <c r="EV53" s="421"/>
      <c r="EW53" s="422"/>
      <c r="EX53" s="419"/>
      <c r="EY53" s="420"/>
      <c r="EZ53" s="420"/>
      <c r="FA53" s="420"/>
      <c r="FB53" s="420"/>
      <c r="FC53" s="421"/>
      <c r="FD53" s="422"/>
      <c r="FE53" s="419"/>
      <c r="FF53" s="420"/>
      <c r="FG53" s="420"/>
      <c r="FH53" s="420"/>
      <c r="FI53" s="420"/>
      <c r="FJ53" s="421"/>
      <c r="FK53" s="424"/>
      <c r="FL53" s="390" t="str">
        <f t="shared" si="5"/>
        <v/>
      </c>
      <c r="FM53" s="381" t="str">
        <f t="shared" si="6"/>
        <v/>
      </c>
      <c r="FN53" s="381" t="str">
        <f t="shared" si="7"/>
        <v/>
      </c>
      <c r="FO53" s="381" t="str">
        <f t="shared" si="8"/>
        <v/>
      </c>
      <c r="FP53" s="391" t="str">
        <f t="shared" si="9"/>
        <v/>
      </c>
      <c r="FQ53" s="392"/>
    </row>
    <row r="54" spans="2:173" ht="15.75" customHeight="1" x14ac:dyDescent="0.5">
      <c r="B54" s="381">
        <v>48</v>
      </c>
      <c r="C54" s="463" t="str">
        <f>IF(นักเรียน!C53="","",นักเรียน!C53)</f>
        <v/>
      </c>
      <c r="D54" s="463" t="str">
        <f>IF(นักเรียน!D53="","",นักเรียน!D53)</f>
        <v/>
      </c>
      <c r="E54" s="382" t="str">
        <f>IF(นักเรียน!E53="","",นักเรียน!E53)</f>
        <v/>
      </c>
      <c r="F54" s="381" t="str">
        <f>IF(นักเรียน!E53="","",นักเรียน!B53)</f>
        <v/>
      </c>
      <c r="G54" s="419"/>
      <c r="H54" s="420"/>
      <c r="I54" s="420"/>
      <c r="J54" s="420"/>
      <c r="K54" s="420"/>
      <c r="L54" s="421"/>
      <c r="M54" s="421"/>
      <c r="N54" s="419"/>
      <c r="O54" s="420"/>
      <c r="P54" s="420"/>
      <c r="Q54" s="420"/>
      <c r="R54" s="420"/>
      <c r="S54" s="421"/>
      <c r="T54" s="422"/>
      <c r="U54" s="419"/>
      <c r="V54" s="420"/>
      <c r="W54" s="420"/>
      <c r="X54" s="420"/>
      <c r="Y54" s="420"/>
      <c r="Z54" s="421"/>
      <c r="AA54" s="422"/>
      <c r="AB54" s="419"/>
      <c r="AC54" s="420"/>
      <c r="AD54" s="420"/>
      <c r="AE54" s="420"/>
      <c r="AF54" s="420"/>
      <c r="AG54" s="421"/>
      <c r="AH54" s="422"/>
      <c r="AI54" s="419"/>
      <c r="AJ54" s="420"/>
      <c r="AK54" s="420"/>
      <c r="AL54" s="420"/>
      <c r="AM54" s="420"/>
      <c r="AN54" s="421"/>
      <c r="AO54" s="422"/>
      <c r="AP54" s="419"/>
      <c r="AQ54" s="420"/>
      <c r="AR54" s="420"/>
      <c r="AS54" s="420"/>
      <c r="AT54" s="420"/>
      <c r="AU54" s="421"/>
      <c r="AV54" s="422"/>
      <c r="AW54" s="423"/>
      <c r="AX54" s="420"/>
      <c r="AY54" s="420"/>
      <c r="AZ54" s="420"/>
      <c r="BA54" s="420"/>
      <c r="BB54" s="421"/>
      <c r="BC54" s="421"/>
      <c r="BD54" s="419"/>
      <c r="BE54" s="420"/>
      <c r="BF54" s="420"/>
      <c r="BG54" s="420"/>
      <c r="BH54" s="420"/>
      <c r="BI54" s="421"/>
      <c r="BJ54" s="422"/>
      <c r="BK54" s="419"/>
      <c r="BL54" s="420"/>
      <c r="BM54" s="420"/>
      <c r="BN54" s="420"/>
      <c r="BO54" s="420"/>
      <c r="BP54" s="421"/>
      <c r="BQ54" s="422"/>
      <c r="BR54" s="419"/>
      <c r="BS54" s="420"/>
      <c r="BT54" s="420"/>
      <c r="BU54" s="420"/>
      <c r="BV54" s="420"/>
      <c r="BW54" s="421"/>
      <c r="BX54" s="422"/>
      <c r="BY54" s="423"/>
      <c r="BZ54" s="420"/>
      <c r="CA54" s="420"/>
      <c r="CB54" s="420"/>
      <c r="CC54" s="420"/>
      <c r="CD54" s="421"/>
      <c r="CE54" s="421"/>
      <c r="CF54" s="419"/>
      <c r="CG54" s="420"/>
      <c r="CH54" s="420"/>
      <c r="CI54" s="420"/>
      <c r="CJ54" s="420"/>
      <c r="CK54" s="421"/>
      <c r="CL54" s="422"/>
      <c r="CM54" s="419"/>
      <c r="CN54" s="420"/>
      <c r="CO54" s="420"/>
      <c r="CP54" s="420"/>
      <c r="CQ54" s="420"/>
      <c r="CR54" s="421"/>
      <c r="CS54" s="422"/>
      <c r="CT54" s="419"/>
      <c r="CU54" s="420"/>
      <c r="CV54" s="420"/>
      <c r="CW54" s="420"/>
      <c r="CX54" s="420"/>
      <c r="CY54" s="421"/>
      <c r="CZ54" s="422"/>
      <c r="DA54" s="423"/>
      <c r="DB54" s="420"/>
      <c r="DC54" s="420"/>
      <c r="DD54" s="420"/>
      <c r="DE54" s="420"/>
      <c r="DF54" s="421"/>
      <c r="DG54" s="422"/>
      <c r="DH54" s="419"/>
      <c r="DI54" s="420"/>
      <c r="DJ54" s="420"/>
      <c r="DK54" s="420"/>
      <c r="DL54" s="420"/>
      <c r="DM54" s="421"/>
      <c r="DN54" s="422"/>
      <c r="DO54" s="419"/>
      <c r="DP54" s="420"/>
      <c r="DQ54" s="420"/>
      <c r="DR54" s="420"/>
      <c r="DS54" s="420"/>
      <c r="DT54" s="421"/>
      <c r="DU54" s="422"/>
      <c r="DV54" s="419"/>
      <c r="DW54" s="420"/>
      <c r="DX54" s="420"/>
      <c r="DY54" s="420"/>
      <c r="DZ54" s="420"/>
      <c r="EA54" s="421"/>
      <c r="EB54" s="422"/>
      <c r="EC54" s="419"/>
      <c r="ED54" s="420"/>
      <c r="EE54" s="420"/>
      <c r="EF54" s="420"/>
      <c r="EG54" s="420"/>
      <c r="EH54" s="421"/>
      <c r="EI54" s="422"/>
      <c r="EJ54" s="419"/>
      <c r="EK54" s="420"/>
      <c r="EL54" s="420"/>
      <c r="EM54" s="420"/>
      <c r="EN54" s="420"/>
      <c r="EO54" s="421"/>
      <c r="EP54" s="422"/>
      <c r="EQ54" s="419"/>
      <c r="ER54" s="420"/>
      <c r="ES54" s="420"/>
      <c r="ET54" s="420"/>
      <c r="EU54" s="420"/>
      <c r="EV54" s="421"/>
      <c r="EW54" s="422"/>
      <c r="EX54" s="419"/>
      <c r="EY54" s="420"/>
      <c r="EZ54" s="420"/>
      <c r="FA54" s="420"/>
      <c r="FB54" s="420"/>
      <c r="FC54" s="421"/>
      <c r="FD54" s="422"/>
      <c r="FE54" s="419"/>
      <c r="FF54" s="420"/>
      <c r="FG54" s="420"/>
      <c r="FH54" s="420"/>
      <c r="FI54" s="420"/>
      <c r="FJ54" s="421"/>
      <c r="FK54" s="424"/>
      <c r="FL54" s="390" t="str">
        <f t="shared" si="5"/>
        <v/>
      </c>
      <c r="FM54" s="381" t="str">
        <f t="shared" si="6"/>
        <v/>
      </c>
      <c r="FN54" s="381" t="str">
        <f t="shared" si="7"/>
        <v/>
      </c>
      <c r="FO54" s="381" t="str">
        <f t="shared" si="8"/>
        <v/>
      </c>
      <c r="FP54" s="391" t="str">
        <f t="shared" si="9"/>
        <v/>
      </c>
      <c r="FQ54" s="392"/>
    </row>
    <row r="55" spans="2:173" ht="15.75" customHeight="1" x14ac:dyDescent="0.5">
      <c r="B55" s="381">
        <v>49</v>
      </c>
      <c r="C55" s="463" t="str">
        <f>IF(นักเรียน!C54="","",นักเรียน!C54)</f>
        <v/>
      </c>
      <c r="D55" s="463" t="str">
        <f>IF(นักเรียน!D54="","",นักเรียน!D54)</f>
        <v/>
      </c>
      <c r="E55" s="382" t="str">
        <f>IF(นักเรียน!E54="","",นักเรียน!E54)</f>
        <v/>
      </c>
      <c r="F55" s="381" t="str">
        <f>IF(นักเรียน!E54="","",นักเรียน!B54)</f>
        <v/>
      </c>
      <c r="G55" s="419"/>
      <c r="H55" s="420"/>
      <c r="I55" s="420"/>
      <c r="J55" s="420"/>
      <c r="K55" s="420"/>
      <c r="L55" s="421"/>
      <c r="M55" s="421"/>
      <c r="N55" s="419"/>
      <c r="O55" s="420"/>
      <c r="P55" s="420"/>
      <c r="Q55" s="420"/>
      <c r="R55" s="420"/>
      <c r="S55" s="421"/>
      <c r="T55" s="422"/>
      <c r="U55" s="419"/>
      <c r="V55" s="420"/>
      <c r="W55" s="420"/>
      <c r="X55" s="420"/>
      <c r="Y55" s="420"/>
      <c r="Z55" s="421"/>
      <c r="AA55" s="422"/>
      <c r="AB55" s="419"/>
      <c r="AC55" s="420"/>
      <c r="AD55" s="420"/>
      <c r="AE55" s="420"/>
      <c r="AF55" s="420"/>
      <c r="AG55" s="421"/>
      <c r="AH55" s="422"/>
      <c r="AI55" s="419"/>
      <c r="AJ55" s="420"/>
      <c r="AK55" s="420"/>
      <c r="AL55" s="420"/>
      <c r="AM55" s="420"/>
      <c r="AN55" s="421"/>
      <c r="AO55" s="422"/>
      <c r="AP55" s="419"/>
      <c r="AQ55" s="420"/>
      <c r="AR55" s="420"/>
      <c r="AS55" s="420"/>
      <c r="AT55" s="420"/>
      <c r="AU55" s="421"/>
      <c r="AV55" s="422"/>
      <c r="AW55" s="423"/>
      <c r="AX55" s="420"/>
      <c r="AY55" s="420"/>
      <c r="AZ55" s="420"/>
      <c r="BA55" s="420"/>
      <c r="BB55" s="421"/>
      <c r="BC55" s="421"/>
      <c r="BD55" s="419"/>
      <c r="BE55" s="420"/>
      <c r="BF55" s="420"/>
      <c r="BG55" s="420"/>
      <c r="BH55" s="420"/>
      <c r="BI55" s="421"/>
      <c r="BJ55" s="422"/>
      <c r="BK55" s="419"/>
      <c r="BL55" s="420"/>
      <c r="BM55" s="420"/>
      <c r="BN55" s="420"/>
      <c r="BO55" s="420"/>
      <c r="BP55" s="421"/>
      <c r="BQ55" s="422"/>
      <c r="BR55" s="419"/>
      <c r="BS55" s="420"/>
      <c r="BT55" s="420"/>
      <c r="BU55" s="420"/>
      <c r="BV55" s="420"/>
      <c r="BW55" s="421"/>
      <c r="BX55" s="422"/>
      <c r="BY55" s="423"/>
      <c r="BZ55" s="420"/>
      <c r="CA55" s="420"/>
      <c r="CB55" s="420"/>
      <c r="CC55" s="420"/>
      <c r="CD55" s="421"/>
      <c r="CE55" s="421"/>
      <c r="CF55" s="419"/>
      <c r="CG55" s="420"/>
      <c r="CH55" s="420"/>
      <c r="CI55" s="420"/>
      <c r="CJ55" s="420"/>
      <c r="CK55" s="421"/>
      <c r="CL55" s="422"/>
      <c r="CM55" s="419"/>
      <c r="CN55" s="420"/>
      <c r="CO55" s="420"/>
      <c r="CP55" s="420"/>
      <c r="CQ55" s="420"/>
      <c r="CR55" s="421"/>
      <c r="CS55" s="422"/>
      <c r="CT55" s="419"/>
      <c r="CU55" s="420"/>
      <c r="CV55" s="420"/>
      <c r="CW55" s="420"/>
      <c r="CX55" s="420"/>
      <c r="CY55" s="421"/>
      <c r="CZ55" s="422"/>
      <c r="DA55" s="423"/>
      <c r="DB55" s="420"/>
      <c r="DC55" s="420"/>
      <c r="DD55" s="420"/>
      <c r="DE55" s="420"/>
      <c r="DF55" s="421"/>
      <c r="DG55" s="422"/>
      <c r="DH55" s="419"/>
      <c r="DI55" s="420"/>
      <c r="DJ55" s="420"/>
      <c r="DK55" s="420"/>
      <c r="DL55" s="420"/>
      <c r="DM55" s="421"/>
      <c r="DN55" s="422"/>
      <c r="DO55" s="419"/>
      <c r="DP55" s="420"/>
      <c r="DQ55" s="420"/>
      <c r="DR55" s="420"/>
      <c r="DS55" s="420"/>
      <c r="DT55" s="421"/>
      <c r="DU55" s="422"/>
      <c r="DV55" s="419"/>
      <c r="DW55" s="420"/>
      <c r="DX55" s="420"/>
      <c r="DY55" s="420"/>
      <c r="DZ55" s="420"/>
      <c r="EA55" s="421"/>
      <c r="EB55" s="422"/>
      <c r="EC55" s="419"/>
      <c r="ED55" s="420"/>
      <c r="EE55" s="420"/>
      <c r="EF55" s="420"/>
      <c r="EG55" s="420"/>
      <c r="EH55" s="421"/>
      <c r="EI55" s="422"/>
      <c r="EJ55" s="419"/>
      <c r="EK55" s="420"/>
      <c r="EL55" s="420"/>
      <c r="EM55" s="420"/>
      <c r="EN55" s="420"/>
      <c r="EO55" s="421"/>
      <c r="EP55" s="422"/>
      <c r="EQ55" s="419"/>
      <c r="ER55" s="420"/>
      <c r="ES55" s="420"/>
      <c r="ET55" s="420"/>
      <c r="EU55" s="420"/>
      <c r="EV55" s="421"/>
      <c r="EW55" s="422"/>
      <c r="EX55" s="419"/>
      <c r="EY55" s="420"/>
      <c r="EZ55" s="420"/>
      <c r="FA55" s="420"/>
      <c r="FB55" s="420"/>
      <c r="FC55" s="421"/>
      <c r="FD55" s="422"/>
      <c r="FE55" s="419"/>
      <c r="FF55" s="420"/>
      <c r="FG55" s="420"/>
      <c r="FH55" s="420"/>
      <c r="FI55" s="420"/>
      <c r="FJ55" s="421"/>
      <c r="FK55" s="424"/>
      <c r="FL55" s="390" t="str">
        <f t="shared" si="5"/>
        <v/>
      </c>
      <c r="FM55" s="381" t="str">
        <f t="shared" si="6"/>
        <v/>
      </c>
      <c r="FN55" s="381" t="str">
        <f t="shared" si="7"/>
        <v/>
      </c>
      <c r="FO55" s="381" t="str">
        <f t="shared" si="8"/>
        <v/>
      </c>
      <c r="FP55" s="391" t="str">
        <f t="shared" si="9"/>
        <v/>
      </c>
      <c r="FQ55" s="392"/>
    </row>
    <row r="56" spans="2:173" ht="15.75" customHeight="1" thickBot="1" x14ac:dyDescent="0.55000000000000004">
      <c r="B56" s="383">
        <v>50</v>
      </c>
      <c r="C56" s="464" t="str">
        <f>IF(นักเรียน!C55="","",นักเรียน!C55)</f>
        <v/>
      </c>
      <c r="D56" s="464" t="str">
        <f>IF(นักเรียน!D55="","",นักเรียน!D55)</f>
        <v/>
      </c>
      <c r="E56" s="384" t="str">
        <f>IF(นักเรียน!E55="","",นักเรียน!E55)</f>
        <v/>
      </c>
      <c r="F56" s="383" t="str">
        <f>IF(นักเรียน!E55="","",นักเรียน!B55)</f>
        <v/>
      </c>
      <c r="G56" s="425"/>
      <c r="H56" s="426"/>
      <c r="I56" s="426"/>
      <c r="J56" s="426"/>
      <c r="K56" s="426"/>
      <c r="L56" s="427"/>
      <c r="M56" s="427"/>
      <c r="N56" s="425"/>
      <c r="O56" s="426"/>
      <c r="P56" s="426"/>
      <c r="Q56" s="426"/>
      <c r="R56" s="426"/>
      <c r="S56" s="427"/>
      <c r="T56" s="428"/>
      <c r="U56" s="425"/>
      <c r="V56" s="426"/>
      <c r="W56" s="426"/>
      <c r="X56" s="426"/>
      <c r="Y56" s="426"/>
      <c r="Z56" s="427"/>
      <c r="AA56" s="428"/>
      <c r="AB56" s="425"/>
      <c r="AC56" s="426"/>
      <c r="AD56" s="426"/>
      <c r="AE56" s="426"/>
      <c r="AF56" s="426"/>
      <c r="AG56" s="427"/>
      <c r="AH56" s="428"/>
      <c r="AI56" s="425"/>
      <c r="AJ56" s="426"/>
      <c r="AK56" s="426"/>
      <c r="AL56" s="426"/>
      <c r="AM56" s="426"/>
      <c r="AN56" s="427"/>
      <c r="AO56" s="428"/>
      <c r="AP56" s="425"/>
      <c r="AQ56" s="426"/>
      <c r="AR56" s="426"/>
      <c r="AS56" s="426"/>
      <c r="AT56" s="426"/>
      <c r="AU56" s="427"/>
      <c r="AV56" s="428"/>
      <c r="AW56" s="429"/>
      <c r="AX56" s="426"/>
      <c r="AY56" s="426"/>
      <c r="AZ56" s="426"/>
      <c r="BA56" s="426"/>
      <c r="BB56" s="427"/>
      <c r="BC56" s="427"/>
      <c r="BD56" s="425"/>
      <c r="BE56" s="426"/>
      <c r="BF56" s="426"/>
      <c r="BG56" s="426"/>
      <c r="BH56" s="426"/>
      <c r="BI56" s="427"/>
      <c r="BJ56" s="428"/>
      <c r="BK56" s="425"/>
      <c r="BL56" s="426"/>
      <c r="BM56" s="426"/>
      <c r="BN56" s="426"/>
      <c r="BO56" s="426"/>
      <c r="BP56" s="427"/>
      <c r="BQ56" s="428"/>
      <c r="BR56" s="425"/>
      <c r="BS56" s="426"/>
      <c r="BT56" s="426"/>
      <c r="BU56" s="426"/>
      <c r="BV56" s="426"/>
      <c r="BW56" s="427"/>
      <c r="BX56" s="428"/>
      <c r="BY56" s="429"/>
      <c r="BZ56" s="426"/>
      <c r="CA56" s="426"/>
      <c r="CB56" s="426"/>
      <c r="CC56" s="426"/>
      <c r="CD56" s="427"/>
      <c r="CE56" s="427"/>
      <c r="CF56" s="425"/>
      <c r="CG56" s="426"/>
      <c r="CH56" s="426"/>
      <c r="CI56" s="426"/>
      <c r="CJ56" s="426"/>
      <c r="CK56" s="427"/>
      <c r="CL56" s="428"/>
      <c r="CM56" s="425"/>
      <c r="CN56" s="426"/>
      <c r="CO56" s="426"/>
      <c r="CP56" s="426"/>
      <c r="CQ56" s="426"/>
      <c r="CR56" s="427"/>
      <c r="CS56" s="428"/>
      <c r="CT56" s="425"/>
      <c r="CU56" s="426"/>
      <c r="CV56" s="426"/>
      <c r="CW56" s="426"/>
      <c r="CX56" s="426"/>
      <c r="CY56" s="427"/>
      <c r="CZ56" s="428"/>
      <c r="DA56" s="429"/>
      <c r="DB56" s="426"/>
      <c r="DC56" s="426"/>
      <c r="DD56" s="426"/>
      <c r="DE56" s="426"/>
      <c r="DF56" s="427"/>
      <c r="DG56" s="428"/>
      <c r="DH56" s="425"/>
      <c r="DI56" s="426"/>
      <c r="DJ56" s="426"/>
      <c r="DK56" s="426"/>
      <c r="DL56" s="426"/>
      <c r="DM56" s="427"/>
      <c r="DN56" s="428"/>
      <c r="DO56" s="425"/>
      <c r="DP56" s="426"/>
      <c r="DQ56" s="426"/>
      <c r="DR56" s="426"/>
      <c r="DS56" s="426"/>
      <c r="DT56" s="427"/>
      <c r="DU56" s="428"/>
      <c r="DV56" s="425"/>
      <c r="DW56" s="426"/>
      <c r="DX56" s="426"/>
      <c r="DY56" s="426"/>
      <c r="DZ56" s="426"/>
      <c r="EA56" s="427"/>
      <c r="EB56" s="428"/>
      <c r="EC56" s="425"/>
      <c r="ED56" s="426"/>
      <c r="EE56" s="426"/>
      <c r="EF56" s="426"/>
      <c r="EG56" s="426"/>
      <c r="EH56" s="427"/>
      <c r="EI56" s="428"/>
      <c r="EJ56" s="425"/>
      <c r="EK56" s="426"/>
      <c r="EL56" s="426"/>
      <c r="EM56" s="426"/>
      <c r="EN56" s="426"/>
      <c r="EO56" s="427"/>
      <c r="EP56" s="428"/>
      <c r="EQ56" s="425"/>
      <c r="ER56" s="426"/>
      <c r="ES56" s="426"/>
      <c r="ET56" s="426"/>
      <c r="EU56" s="426"/>
      <c r="EV56" s="427"/>
      <c r="EW56" s="428"/>
      <c r="EX56" s="425"/>
      <c r="EY56" s="426"/>
      <c r="EZ56" s="426"/>
      <c r="FA56" s="426"/>
      <c r="FB56" s="426"/>
      <c r="FC56" s="427"/>
      <c r="FD56" s="428"/>
      <c r="FE56" s="425"/>
      <c r="FF56" s="426"/>
      <c r="FG56" s="426"/>
      <c r="FH56" s="426"/>
      <c r="FI56" s="426"/>
      <c r="FJ56" s="427"/>
      <c r="FK56" s="430"/>
      <c r="FL56" s="393" t="str">
        <f t="shared" si="5"/>
        <v/>
      </c>
      <c r="FM56" s="383" t="str">
        <f t="shared" si="6"/>
        <v/>
      </c>
      <c r="FN56" s="383" t="str">
        <f t="shared" si="7"/>
        <v/>
      </c>
      <c r="FO56" s="383" t="str">
        <f t="shared" si="8"/>
        <v/>
      </c>
      <c r="FP56" s="394" t="str">
        <f t="shared" si="9"/>
        <v/>
      </c>
      <c r="FQ56" s="395"/>
    </row>
    <row r="57" spans="2:173" ht="18" customHeight="1" x14ac:dyDescent="0.5">
      <c r="G57" s="375"/>
      <c r="H57" s="375"/>
      <c r="I57" s="375"/>
      <c r="J57" s="375"/>
      <c r="K57" s="375"/>
      <c r="L57" s="375"/>
      <c r="M57" s="375"/>
      <c r="N57" s="375"/>
      <c r="O57" s="375"/>
      <c r="P57" s="375"/>
      <c r="Q57" s="375"/>
      <c r="R57" s="375"/>
      <c r="S57" s="375"/>
      <c r="T57" s="375"/>
      <c r="U57" s="375"/>
      <c r="V57" s="375"/>
      <c r="W57" s="375"/>
      <c r="X57" s="375"/>
      <c r="Y57" s="375"/>
      <c r="Z57" s="375"/>
      <c r="AA57" s="375"/>
      <c r="AB57" s="375"/>
      <c r="AC57" s="375"/>
      <c r="AD57" s="375"/>
      <c r="AE57" s="375"/>
      <c r="AF57" s="375"/>
      <c r="AG57" s="375"/>
      <c r="AH57" s="375"/>
      <c r="AI57" s="375"/>
      <c r="AJ57" s="375"/>
      <c r="AK57" s="375"/>
      <c r="AL57" s="375"/>
      <c r="AM57" s="375"/>
      <c r="AN57" s="375"/>
      <c r="AO57" s="375"/>
      <c r="AP57" s="375"/>
      <c r="AQ57" s="375"/>
      <c r="AR57" s="375"/>
      <c r="AS57" s="375"/>
      <c r="AT57" s="375"/>
      <c r="AU57" s="375"/>
      <c r="AV57" s="375"/>
      <c r="AW57" s="375"/>
      <c r="AX57" s="375"/>
      <c r="AY57" s="375"/>
    </row>
    <row r="58" spans="2:173" ht="18" customHeight="1" x14ac:dyDescent="0.5">
      <c r="G58" s="375"/>
      <c r="H58" s="375"/>
      <c r="I58" s="375"/>
      <c r="J58" s="375"/>
      <c r="K58" s="375"/>
      <c r="L58" s="375"/>
      <c r="M58" s="375"/>
      <c r="N58" s="375"/>
      <c r="O58" s="375"/>
      <c r="P58" s="375"/>
      <c r="Q58" s="375"/>
      <c r="R58" s="375"/>
      <c r="S58" s="375"/>
      <c r="T58" s="375"/>
      <c r="U58" s="375"/>
      <c r="V58" s="375"/>
      <c r="W58" s="375"/>
      <c r="X58" s="375"/>
      <c r="Y58" s="375"/>
      <c r="Z58" s="375"/>
      <c r="AA58" s="375"/>
      <c r="AB58" s="375"/>
      <c r="AC58" s="375"/>
      <c r="AD58" s="375"/>
      <c r="AE58" s="375"/>
      <c r="AF58" s="375"/>
      <c r="AG58" s="375"/>
      <c r="AH58" s="375"/>
      <c r="AI58" s="375"/>
      <c r="AJ58" s="375"/>
      <c r="AK58" s="375"/>
      <c r="AL58" s="375"/>
      <c r="AM58" s="375"/>
      <c r="AN58" s="375"/>
      <c r="AO58" s="375"/>
      <c r="AP58" s="375"/>
      <c r="AQ58" s="375"/>
      <c r="AR58" s="375"/>
      <c r="AS58" s="375"/>
      <c r="AT58" s="375"/>
      <c r="AU58" s="375"/>
      <c r="AV58" s="375"/>
      <c r="AW58" s="375"/>
      <c r="AX58" s="375"/>
      <c r="AY58" s="375"/>
    </row>
    <row r="59" spans="2:173" ht="18" customHeight="1" x14ac:dyDescent="0.5">
      <c r="G59" s="375"/>
      <c r="H59" s="375"/>
      <c r="I59" s="375"/>
      <c r="J59" s="375"/>
      <c r="K59" s="375"/>
      <c r="L59" s="375"/>
      <c r="M59" s="375"/>
      <c r="N59" s="375"/>
      <c r="O59" s="375"/>
      <c r="P59" s="375"/>
      <c r="Q59" s="375"/>
      <c r="R59" s="375"/>
      <c r="S59" s="375"/>
      <c r="T59" s="375"/>
      <c r="U59" s="375"/>
      <c r="V59" s="375"/>
      <c r="W59" s="375"/>
      <c r="X59" s="375"/>
      <c r="Y59" s="375"/>
      <c r="Z59" s="375"/>
      <c r="AA59" s="375"/>
      <c r="AB59" s="375"/>
      <c r="AC59" s="375"/>
      <c r="AD59" s="375"/>
      <c r="AE59" s="375"/>
      <c r="AF59" s="375"/>
      <c r="AG59" s="375"/>
      <c r="AH59" s="375"/>
      <c r="AI59" s="375"/>
      <c r="AJ59" s="375"/>
      <c r="AK59" s="375"/>
      <c r="AL59" s="375"/>
      <c r="AM59" s="375"/>
      <c r="AN59" s="375"/>
      <c r="AO59" s="375"/>
      <c r="AP59" s="375"/>
      <c r="AQ59" s="375"/>
      <c r="AR59" s="375"/>
      <c r="AS59" s="375"/>
      <c r="AT59" s="375"/>
      <c r="AU59" s="375"/>
      <c r="AV59" s="375"/>
      <c r="AW59" s="375"/>
      <c r="AX59" s="375"/>
      <c r="AY59" s="375"/>
    </row>
    <row r="60" spans="2:173" ht="18" customHeight="1" x14ac:dyDescent="0.5">
      <c r="G60" s="375"/>
      <c r="H60" s="375"/>
      <c r="I60" s="375"/>
      <c r="J60" s="375"/>
      <c r="K60" s="375"/>
      <c r="L60" s="375"/>
      <c r="M60" s="375"/>
      <c r="N60" s="375"/>
      <c r="O60" s="375"/>
      <c r="P60" s="375"/>
      <c r="Q60" s="375"/>
      <c r="R60" s="375"/>
      <c r="S60" s="375"/>
      <c r="T60" s="375"/>
      <c r="U60" s="375"/>
      <c r="V60" s="375"/>
      <c r="W60" s="375"/>
      <c r="X60" s="375"/>
      <c r="Y60" s="375"/>
      <c r="Z60" s="375"/>
      <c r="AA60" s="375"/>
      <c r="AB60" s="375"/>
      <c r="AC60" s="375"/>
      <c r="AD60" s="375"/>
      <c r="AE60" s="375"/>
      <c r="AF60" s="375"/>
      <c r="AG60" s="375"/>
      <c r="AH60" s="375"/>
      <c r="AI60" s="375"/>
      <c r="AJ60" s="375"/>
      <c r="AK60" s="375"/>
      <c r="AL60" s="375"/>
      <c r="AM60" s="375"/>
      <c r="AN60" s="375"/>
      <c r="AO60" s="375"/>
      <c r="AP60" s="375"/>
      <c r="AQ60" s="375"/>
      <c r="AR60" s="375"/>
      <c r="AS60" s="375"/>
      <c r="AT60" s="375"/>
      <c r="AU60" s="375"/>
      <c r="AV60" s="375"/>
      <c r="AW60" s="375"/>
      <c r="AX60" s="375"/>
      <c r="AY60" s="375"/>
    </row>
    <row r="61" spans="2:173" ht="18" customHeight="1" x14ac:dyDescent="0.5">
      <c r="G61" s="375"/>
      <c r="H61" s="375"/>
      <c r="I61" s="375"/>
      <c r="J61" s="375"/>
      <c r="K61" s="375"/>
      <c r="L61" s="375"/>
      <c r="M61" s="375"/>
      <c r="N61" s="375"/>
      <c r="O61" s="375"/>
      <c r="P61" s="375"/>
      <c r="Q61" s="375"/>
      <c r="R61" s="375"/>
      <c r="S61" s="375"/>
      <c r="T61" s="375"/>
      <c r="U61" s="375"/>
      <c r="V61" s="375"/>
      <c r="W61" s="375"/>
      <c r="X61" s="375"/>
      <c r="Y61" s="375"/>
      <c r="Z61" s="375"/>
      <c r="AA61" s="375"/>
      <c r="AB61" s="375"/>
      <c r="AC61" s="375"/>
      <c r="AD61" s="375"/>
      <c r="AE61" s="375"/>
      <c r="AF61" s="375"/>
      <c r="AG61" s="375"/>
      <c r="AH61" s="375"/>
      <c r="AI61" s="375"/>
      <c r="AJ61" s="375"/>
      <c r="AK61" s="375"/>
      <c r="AL61" s="375"/>
      <c r="AM61" s="375"/>
      <c r="AN61" s="375"/>
      <c r="AO61" s="375"/>
      <c r="AP61" s="375"/>
      <c r="AQ61" s="375"/>
      <c r="AR61" s="375"/>
      <c r="AS61" s="375"/>
      <c r="AT61" s="375"/>
      <c r="AU61" s="375"/>
      <c r="AV61" s="375"/>
      <c r="AW61" s="375"/>
      <c r="AX61" s="375"/>
      <c r="AY61" s="375"/>
    </row>
    <row r="62" spans="2:173" ht="18" customHeight="1" x14ac:dyDescent="0.5">
      <c r="G62" s="375"/>
      <c r="H62" s="375"/>
      <c r="I62" s="375"/>
      <c r="J62" s="375"/>
      <c r="K62" s="375"/>
      <c r="L62" s="375"/>
      <c r="M62" s="375"/>
      <c r="N62" s="375"/>
      <c r="O62" s="375"/>
      <c r="P62" s="375"/>
      <c r="Q62" s="375"/>
      <c r="R62" s="375"/>
      <c r="S62" s="375"/>
      <c r="T62" s="375"/>
      <c r="U62" s="375"/>
      <c r="V62" s="375"/>
      <c r="W62" s="375"/>
      <c r="X62" s="375"/>
      <c r="Y62" s="375"/>
      <c r="Z62" s="375"/>
      <c r="AA62" s="375"/>
      <c r="AB62" s="375"/>
      <c r="AC62" s="375"/>
      <c r="AD62" s="375"/>
      <c r="AE62" s="375"/>
      <c r="AF62" s="375"/>
      <c r="AG62" s="375"/>
      <c r="AH62" s="375"/>
      <c r="AI62" s="375"/>
      <c r="AJ62" s="375"/>
      <c r="AK62" s="375"/>
      <c r="AL62" s="375"/>
      <c r="AM62" s="375"/>
      <c r="AN62" s="375"/>
      <c r="AO62" s="375"/>
      <c r="AP62" s="375"/>
      <c r="AQ62" s="375"/>
      <c r="AR62" s="375"/>
      <c r="AS62" s="375"/>
      <c r="AT62" s="375"/>
      <c r="AU62" s="375"/>
      <c r="AV62" s="375"/>
      <c r="AW62" s="375"/>
      <c r="AX62" s="375"/>
      <c r="AY62" s="375"/>
    </row>
    <row r="63" spans="2:173" ht="18" customHeight="1" x14ac:dyDescent="0.5">
      <c r="G63" s="375"/>
      <c r="H63" s="375"/>
      <c r="I63" s="375"/>
      <c r="J63" s="375"/>
      <c r="K63" s="375"/>
      <c r="L63" s="375"/>
      <c r="M63" s="375"/>
      <c r="N63" s="375"/>
      <c r="O63" s="375"/>
      <c r="P63" s="375"/>
      <c r="Q63" s="375"/>
      <c r="R63" s="375"/>
      <c r="S63" s="375"/>
      <c r="T63" s="375"/>
      <c r="U63" s="375"/>
      <c r="V63" s="375"/>
      <c r="W63" s="375"/>
      <c r="X63" s="375"/>
      <c r="Y63" s="375"/>
      <c r="Z63" s="375"/>
      <c r="AA63" s="375"/>
      <c r="AB63" s="375"/>
      <c r="AC63" s="375"/>
      <c r="AD63" s="375"/>
      <c r="AE63" s="375"/>
      <c r="AF63" s="375"/>
      <c r="AG63" s="375"/>
      <c r="AH63" s="375"/>
      <c r="AI63" s="375"/>
      <c r="AJ63" s="375"/>
      <c r="AK63" s="375"/>
      <c r="AL63" s="375"/>
      <c r="AM63" s="375"/>
      <c r="AN63" s="375"/>
      <c r="AO63" s="375"/>
      <c r="AP63" s="375"/>
      <c r="AQ63" s="375"/>
      <c r="AR63" s="375"/>
      <c r="AS63" s="375"/>
      <c r="AT63" s="375"/>
      <c r="AU63" s="375"/>
      <c r="AV63" s="375"/>
      <c r="AW63" s="375"/>
      <c r="AX63" s="375"/>
      <c r="AY63" s="375"/>
    </row>
    <row r="64" spans="2:173" ht="18" customHeight="1" x14ac:dyDescent="0.5">
      <c r="G64" s="375"/>
      <c r="H64" s="375"/>
      <c r="I64" s="375"/>
      <c r="J64" s="375"/>
      <c r="K64" s="375"/>
      <c r="L64" s="375"/>
      <c r="M64" s="375"/>
      <c r="N64" s="375"/>
      <c r="O64" s="375"/>
      <c r="P64" s="375"/>
      <c r="Q64" s="375"/>
      <c r="R64" s="375"/>
      <c r="S64" s="375"/>
      <c r="T64" s="375"/>
      <c r="U64" s="375"/>
      <c r="V64" s="375"/>
      <c r="W64" s="375"/>
      <c r="X64" s="375"/>
      <c r="Y64" s="375"/>
      <c r="Z64" s="375"/>
      <c r="AA64" s="375"/>
      <c r="AB64" s="375"/>
      <c r="AC64" s="375"/>
      <c r="AD64" s="375"/>
      <c r="AE64" s="375"/>
      <c r="AF64" s="375"/>
      <c r="AG64" s="375"/>
      <c r="AH64" s="375"/>
      <c r="AI64" s="375"/>
      <c r="AJ64" s="375"/>
      <c r="AK64" s="375"/>
      <c r="AL64" s="375"/>
      <c r="AM64" s="375"/>
      <c r="AN64" s="375"/>
      <c r="AO64" s="375"/>
      <c r="AP64" s="375"/>
      <c r="AQ64" s="375"/>
      <c r="AR64" s="375"/>
      <c r="AS64" s="375"/>
      <c r="AT64" s="375"/>
      <c r="AU64" s="375"/>
      <c r="AV64" s="375"/>
      <c r="AW64" s="375"/>
      <c r="AX64" s="375"/>
      <c r="AY64" s="375"/>
    </row>
    <row r="65" spans="5:62" ht="18" customHeight="1" x14ac:dyDescent="0.5">
      <c r="G65" s="375"/>
      <c r="H65" s="375"/>
      <c r="I65" s="375"/>
      <c r="J65" s="375"/>
      <c r="K65" s="375"/>
      <c r="L65" s="375"/>
      <c r="M65" s="375"/>
      <c r="N65" s="375"/>
      <c r="O65" s="375"/>
      <c r="P65" s="375"/>
      <c r="Q65" s="375"/>
      <c r="R65" s="375"/>
      <c r="S65" s="375"/>
      <c r="T65" s="375"/>
      <c r="U65" s="375"/>
      <c r="V65" s="375"/>
      <c r="W65" s="375"/>
      <c r="X65" s="375"/>
      <c r="Y65" s="375"/>
      <c r="Z65" s="375"/>
      <c r="AA65" s="375"/>
      <c r="AB65" s="375"/>
      <c r="AC65" s="375"/>
      <c r="AD65" s="375"/>
      <c r="AE65" s="375"/>
      <c r="AF65" s="375"/>
      <c r="AG65" s="375"/>
      <c r="AH65" s="375"/>
      <c r="AI65" s="375"/>
      <c r="AJ65" s="375"/>
      <c r="AK65" s="375"/>
      <c r="AL65" s="375"/>
      <c r="AM65" s="375"/>
      <c r="AN65" s="375"/>
      <c r="AO65" s="375"/>
      <c r="AP65" s="375"/>
      <c r="AQ65" s="375"/>
      <c r="AR65" s="375"/>
      <c r="AS65" s="375"/>
      <c r="AT65" s="375"/>
      <c r="AU65" s="375"/>
      <c r="AV65" s="375"/>
      <c r="AW65" s="375"/>
      <c r="AX65" s="375"/>
      <c r="AY65" s="375"/>
    </row>
    <row r="66" spans="5:62" ht="18" customHeight="1" x14ac:dyDescent="0.5">
      <c r="G66" s="375"/>
      <c r="H66" s="375"/>
      <c r="I66" s="375"/>
      <c r="J66" s="375"/>
      <c r="K66" s="375"/>
      <c r="L66" s="375"/>
      <c r="M66" s="375"/>
      <c r="N66" s="375"/>
      <c r="O66" s="375"/>
      <c r="P66" s="375"/>
      <c r="Q66" s="375"/>
      <c r="R66" s="375"/>
      <c r="S66" s="375"/>
      <c r="T66" s="375"/>
      <c r="U66" s="375"/>
      <c r="V66" s="375"/>
      <c r="W66" s="375"/>
      <c r="X66" s="375"/>
      <c r="Y66" s="375"/>
      <c r="Z66" s="375"/>
      <c r="AA66" s="375"/>
      <c r="AB66" s="375"/>
      <c r="AC66" s="375"/>
      <c r="AD66" s="375"/>
      <c r="AE66" s="375"/>
      <c r="AF66" s="375"/>
      <c r="AG66" s="375"/>
      <c r="AH66" s="375"/>
      <c r="AI66" s="375"/>
      <c r="AJ66" s="375"/>
      <c r="AK66" s="375"/>
      <c r="AL66" s="375"/>
      <c r="AM66" s="375"/>
      <c r="AN66" s="375"/>
      <c r="AO66" s="375"/>
      <c r="AP66" s="375"/>
      <c r="AQ66" s="375"/>
      <c r="AR66" s="375"/>
      <c r="AS66" s="375"/>
      <c r="AT66" s="375"/>
      <c r="AU66" s="375"/>
      <c r="AV66" s="375"/>
      <c r="AW66" s="375"/>
      <c r="AX66" s="375"/>
      <c r="AY66" s="375"/>
    </row>
    <row r="67" spans="5:62" ht="18" customHeight="1" x14ac:dyDescent="0.5">
      <c r="G67" s="375"/>
      <c r="H67" s="375"/>
      <c r="I67" s="375"/>
      <c r="J67" s="375"/>
      <c r="K67" s="375"/>
      <c r="L67" s="375"/>
      <c r="M67" s="375"/>
      <c r="N67" s="375"/>
      <c r="O67" s="375"/>
      <c r="P67" s="375"/>
      <c r="Q67" s="375"/>
      <c r="R67" s="375"/>
      <c r="S67" s="375"/>
      <c r="T67" s="375"/>
      <c r="U67" s="375"/>
      <c r="V67" s="375"/>
      <c r="W67" s="375"/>
      <c r="X67" s="375"/>
      <c r="Y67" s="375"/>
      <c r="Z67" s="375"/>
      <c r="AA67" s="375"/>
      <c r="AB67" s="375"/>
      <c r="AC67" s="375"/>
      <c r="AD67" s="375"/>
      <c r="AE67" s="375"/>
      <c r="AF67" s="375"/>
      <c r="AG67" s="375"/>
      <c r="AH67" s="375"/>
      <c r="AI67" s="375"/>
      <c r="AJ67" s="375"/>
      <c r="AK67" s="375"/>
      <c r="AL67" s="375"/>
      <c r="AM67" s="375"/>
      <c r="AN67" s="375"/>
      <c r="AO67" s="375"/>
      <c r="AP67" s="375"/>
      <c r="AQ67" s="375"/>
      <c r="AR67" s="375"/>
      <c r="AS67" s="375"/>
      <c r="AT67" s="375"/>
      <c r="AU67" s="375"/>
      <c r="AV67" s="375"/>
      <c r="AW67" s="375"/>
      <c r="AX67" s="375"/>
      <c r="AY67" s="375"/>
    </row>
    <row r="68" spans="5:62" ht="18" customHeight="1" x14ac:dyDescent="0.5">
      <c r="G68" s="375"/>
      <c r="H68" s="375"/>
      <c r="I68" s="375"/>
      <c r="J68" s="375"/>
      <c r="K68" s="375"/>
      <c r="L68" s="375"/>
      <c r="M68" s="375"/>
      <c r="N68" s="375"/>
      <c r="O68" s="375"/>
      <c r="P68" s="375"/>
      <c r="Q68" s="375"/>
      <c r="R68" s="375"/>
      <c r="S68" s="375"/>
      <c r="T68" s="375"/>
      <c r="U68" s="375"/>
      <c r="V68" s="375"/>
      <c r="W68" s="375"/>
      <c r="X68" s="375"/>
      <c r="Y68" s="375"/>
      <c r="Z68" s="375"/>
      <c r="AA68" s="375"/>
      <c r="AB68" s="375"/>
      <c r="AC68" s="375"/>
      <c r="AD68" s="375"/>
      <c r="AE68" s="375"/>
      <c r="AF68" s="375"/>
      <c r="AG68" s="375"/>
      <c r="AH68" s="375"/>
      <c r="AI68" s="375"/>
      <c r="AJ68" s="375"/>
      <c r="AK68" s="375"/>
      <c r="AL68" s="375"/>
      <c r="AM68" s="375"/>
      <c r="AN68" s="375"/>
      <c r="AO68" s="375"/>
      <c r="AP68" s="375"/>
      <c r="AQ68" s="375"/>
      <c r="AR68" s="375"/>
      <c r="AS68" s="375"/>
      <c r="AT68" s="375"/>
      <c r="AU68" s="375"/>
      <c r="AV68" s="375"/>
      <c r="AW68" s="375"/>
      <c r="AX68" s="375"/>
      <c r="AY68" s="375"/>
    </row>
    <row r="69" spans="5:62" ht="18" customHeight="1" x14ac:dyDescent="0.5">
      <c r="G69" s="375"/>
      <c r="H69" s="375"/>
      <c r="I69" s="375"/>
      <c r="J69" s="375"/>
      <c r="K69" s="375"/>
      <c r="L69" s="375"/>
      <c r="M69" s="375"/>
      <c r="N69" s="375"/>
      <c r="O69" s="375"/>
      <c r="P69" s="375"/>
      <c r="Q69" s="375"/>
      <c r="R69" s="375"/>
      <c r="S69" s="375"/>
      <c r="T69" s="375"/>
      <c r="U69" s="375"/>
      <c r="V69" s="375"/>
      <c r="W69" s="375"/>
      <c r="X69" s="375"/>
      <c r="Y69" s="375"/>
      <c r="Z69" s="375"/>
      <c r="AA69" s="375"/>
      <c r="AB69" s="375"/>
      <c r="AC69" s="375"/>
      <c r="AD69" s="375"/>
      <c r="AE69" s="375"/>
      <c r="AF69" s="375"/>
      <c r="AG69" s="375"/>
      <c r="AH69" s="375"/>
      <c r="AI69" s="375"/>
      <c r="AJ69" s="375"/>
      <c r="AK69" s="375"/>
      <c r="AL69" s="375"/>
      <c r="AM69" s="375"/>
      <c r="AN69" s="375"/>
      <c r="AO69" s="375"/>
      <c r="AP69" s="375"/>
      <c r="AQ69" s="375"/>
      <c r="AR69" s="375"/>
      <c r="AS69" s="375"/>
      <c r="AT69" s="375"/>
      <c r="AU69" s="375"/>
      <c r="AV69" s="375"/>
      <c r="AW69" s="375"/>
      <c r="AX69" s="375"/>
      <c r="AY69" s="375"/>
    </row>
    <row r="70" spans="5:62" ht="18" customHeight="1" x14ac:dyDescent="0.5">
      <c r="G70" s="375"/>
      <c r="H70" s="375"/>
      <c r="I70" s="375"/>
      <c r="J70" s="375"/>
      <c r="K70" s="375"/>
      <c r="L70" s="375"/>
      <c r="M70" s="375"/>
      <c r="N70" s="375"/>
      <c r="O70" s="375"/>
      <c r="P70" s="375"/>
      <c r="Q70" s="375"/>
      <c r="R70" s="375"/>
      <c r="S70" s="375"/>
      <c r="T70" s="375"/>
      <c r="U70" s="375"/>
      <c r="V70" s="375"/>
      <c r="W70" s="375"/>
      <c r="X70" s="375"/>
      <c r="Y70" s="375"/>
      <c r="Z70" s="375"/>
      <c r="AA70" s="375"/>
      <c r="AB70" s="375"/>
      <c r="AC70" s="375"/>
      <c r="AD70" s="375"/>
      <c r="AE70" s="375"/>
      <c r="AF70" s="375"/>
      <c r="AG70" s="375"/>
      <c r="AH70" s="375"/>
      <c r="AI70" s="375"/>
      <c r="AJ70" s="375"/>
      <c r="AK70" s="375"/>
      <c r="AL70" s="375"/>
      <c r="AM70" s="375"/>
      <c r="AN70" s="375"/>
      <c r="AO70" s="375"/>
      <c r="AP70" s="375"/>
      <c r="AQ70" s="375"/>
      <c r="AR70" s="375"/>
      <c r="AS70" s="375"/>
      <c r="AT70" s="375"/>
      <c r="AU70" s="375"/>
      <c r="AV70" s="375"/>
      <c r="AW70" s="375"/>
      <c r="AX70" s="375"/>
      <c r="AY70" s="375"/>
    </row>
    <row r="71" spans="5:62" ht="18" customHeight="1" x14ac:dyDescent="0.5">
      <c r="G71" s="375"/>
      <c r="H71" s="375"/>
      <c r="I71" s="375"/>
      <c r="J71" s="375"/>
      <c r="K71" s="375"/>
      <c r="L71" s="375"/>
      <c r="M71" s="375"/>
      <c r="N71" s="375"/>
      <c r="O71" s="375"/>
      <c r="P71" s="375"/>
      <c r="Q71" s="375"/>
      <c r="R71" s="375"/>
      <c r="S71" s="375"/>
      <c r="T71" s="375"/>
      <c r="U71" s="375"/>
      <c r="V71" s="375"/>
      <c r="W71" s="375"/>
      <c r="X71" s="375"/>
      <c r="Y71" s="375"/>
      <c r="Z71" s="375"/>
      <c r="AA71" s="375"/>
      <c r="AB71" s="375"/>
      <c r="AC71" s="375"/>
      <c r="AD71" s="375"/>
      <c r="AE71" s="375"/>
      <c r="AF71" s="375"/>
      <c r="AG71" s="375"/>
      <c r="AH71" s="375"/>
      <c r="AI71" s="375"/>
      <c r="AJ71" s="375"/>
      <c r="AK71" s="375"/>
      <c r="AL71" s="375"/>
      <c r="AM71" s="375"/>
      <c r="AN71" s="375"/>
      <c r="AO71" s="375"/>
      <c r="AP71" s="375"/>
      <c r="AQ71" s="375"/>
      <c r="AR71" s="375"/>
      <c r="AS71" s="375"/>
      <c r="AT71" s="375"/>
      <c r="AU71" s="375"/>
      <c r="AV71" s="375"/>
      <c r="AW71" s="375"/>
      <c r="AX71" s="375"/>
      <c r="AY71" s="375"/>
    </row>
    <row r="72" spans="5:62" s="38" customFormat="1" ht="18" customHeight="1" x14ac:dyDescent="0.5">
      <c r="E72" s="37"/>
      <c r="F72" s="37"/>
      <c r="G72" s="375"/>
      <c r="H72" s="375"/>
      <c r="I72" s="375"/>
      <c r="J72" s="375"/>
      <c r="K72" s="375"/>
      <c r="L72" s="375"/>
      <c r="M72" s="375"/>
      <c r="N72" s="375"/>
      <c r="O72" s="375"/>
      <c r="P72" s="375"/>
      <c r="Q72" s="375"/>
      <c r="R72" s="375"/>
      <c r="S72" s="375"/>
      <c r="T72" s="375"/>
      <c r="U72" s="375"/>
      <c r="V72" s="375"/>
      <c r="W72" s="375"/>
      <c r="X72" s="375"/>
      <c r="Y72" s="375"/>
      <c r="Z72" s="375"/>
      <c r="AA72" s="375"/>
      <c r="AB72" s="375"/>
      <c r="AC72" s="375"/>
      <c r="AD72" s="375"/>
      <c r="AE72" s="375"/>
      <c r="AF72" s="375"/>
      <c r="AG72" s="375"/>
      <c r="AH72" s="375"/>
      <c r="AI72" s="375"/>
      <c r="AJ72" s="375"/>
      <c r="AK72" s="375"/>
      <c r="AL72" s="375"/>
      <c r="AM72" s="375"/>
      <c r="AN72" s="375"/>
      <c r="AO72" s="375"/>
      <c r="AP72" s="375"/>
      <c r="AQ72" s="375"/>
      <c r="AR72" s="375"/>
      <c r="AS72" s="375"/>
      <c r="AT72" s="375"/>
      <c r="AU72" s="375"/>
      <c r="AV72" s="375"/>
      <c r="AW72" s="375"/>
      <c r="AX72" s="375"/>
      <c r="AY72" s="375"/>
      <c r="AZ72" s="375"/>
      <c r="BA72" s="375"/>
      <c r="BB72" s="375"/>
      <c r="BC72" s="375"/>
      <c r="BD72" s="375"/>
      <c r="BE72" s="375"/>
      <c r="BF72" s="375"/>
      <c r="BG72" s="375"/>
      <c r="BH72" s="375"/>
      <c r="BI72" s="375"/>
      <c r="BJ72" s="375"/>
    </row>
  </sheetData>
  <sheetProtection algorithmName="SHA-512" hashValue="9sVC+5oAMSxwNdZNxCuAvlbi/TiNsbiTTJVsrd/neLADn9cnugxtN2uGRzGJ70Vh2NRhHA9HHY4m2CoL9OHYEQ==" saltValue="puy0fM9JqmKXhcjjo8an2g==" spinCount="100000" sheet="1" objects="1" scenarios="1" selectLockedCells="1"/>
  <mergeCells count="57">
    <mergeCell ref="FL4:FL6"/>
    <mergeCell ref="FM2:FP3"/>
    <mergeCell ref="FQ2:FQ6"/>
    <mergeCell ref="FP4:FP6"/>
    <mergeCell ref="FO4:FO6"/>
    <mergeCell ref="FN4:FN6"/>
    <mergeCell ref="FM4:FM6"/>
    <mergeCell ref="DH3:DN3"/>
    <mergeCell ref="DO3:DU3"/>
    <mergeCell ref="DV3:EB3"/>
    <mergeCell ref="EQ3:EW3"/>
    <mergeCell ref="FE3:FK3"/>
    <mergeCell ref="EC3:EI3"/>
    <mergeCell ref="EJ3:EP3"/>
    <mergeCell ref="EX3:FD3"/>
    <mergeCell ref="DH2:DN2"/>
    <mergeCell ref="DO2:DU2"/>
    <mergeCell ref="DV2:EB2"/>
    <mergeCell ref="EQ2:EW2"/>
    <mergeCell ref="FE2:FK2"/>
    <mergeCell ref="EC2:EI2"/>
    <mergeCell ref="EJ2:EP2"/>
    <mergeCell ref="EX2:FD2"/>
    <mergeCell ref="CT2:CZ2"/>
    <mergeCell ref="DA2:DG2"/>
    <mergeCell ref="BR3:BX3"/>
    <mergeCell ref="BY3:CE3"/>
    <mergeCell ref="CF3:CL3"/>
    <mergeCell ref="CM3:CS3"/>
    <mergeCell ref="CT3:CZ3"/>
    <mergeCell ref="DA3:DG3"/>
    <mergeCell ref="CF2:CL2"/>
    <mergeCell ref="BK2:BQ2"/>
    <mergeCell ref="BK3:BQ3"/>
    <mergeCell ref="BR2:BX2"/>
    <mergeCell ref="BY2:CE2"/>
    <mergeCell ref="CM2:CS2"/>
    <mergeCell ref="BD2:BJ2"/>
    <mergeCell ref="G3:M3"/>
    <mergeCell ref="N3:T3"/>
    <mergeCell ref="U3:AA3"/>
    <mergeCell ref="AB3:AH3"/>
    <mergeCell ref="AI3:AO3"/>
    <mergeCell ref="AP3:AV3"/>
    <mergeCell ref="AW3:BC3"/>
    <mergeCell ref="AI2:AO2"/>
    <mergeCell ref="BD3:BJ3"/>
    <mergeCell ref="N2:T2"/>
    <mergeCell ref="U2:AA2"/>
    <mergeCell ref="AB2:AH2"/>
    <mergeCell ref="AP2:AV2"/>
    <mergeCell ref="AW2:BC2"/>
    <mergeCell ref="B2:B6"/>
    <mergeCell ref="D2:D6"/>
    <mergeCell ref="E2:E6"/>
    <mergeCell ref="G2:M2"/>
    <mergeCell ref="C2:C6"/>
  </mergeCells>
  <conditionalFormatting sqref="FP7:FP56">
    <cfRule type="cellIs" dxfId="41" priority="7" operator="lessThan">
      <formula>80</formula>
    </cfRule>
  </conditionalFormatting>
  <conditionalFormatting sqref="G7:FK56">
    <cfRule type="containsText" dxfId="40" priority="1" operator="containsText" text="ล">
      <formula>NOT(ISERROR(SEARCH("ล",G7)))</formula>
    </cfRule>
    <cfRule type="containsText" dxfId="39" priority="2" operator="containsText" text="ข">
      <formula>NOT(ISERROR(SEARCH("ข",G7)))</formula>
    </cfRule>
    <cfRule type="containsText" dxfId="38" priority="3" operator="containsText" text="ป">
      <formula>NOT(ISERROR(SEARCH("ป",G7)))</formula>
    </cfRule>
  </conditionalFormatting>
  <dataValidations xWindow="398" yWindow="353" count="2">
    <dataValidation type="list" allowBlank="1" showInputMessage="1" showErrorMessage="1" promptTitle="เดือน" sqref="G3:FK3">
      <formula1>month</formula1>
    </dataValidation>
    <dataValidation type="list" allowBlank="1" showInputMessage="1" showErrorMessage="1" promptTitle="เช็คเวลาเรียน" sqref="G7:FK56">
      <formula1>list</formula1>
    </dataValidation>
  </dataValidations>
  <pageMargins left="0.55118110236220474" right="0.15748031496062992" top="0.39370078740157483" bottom="0.19685039370078741" header="0.19685039370078741" footer="0.11811023622047245"/>
  <pageSetup paperSize="9" scale="95" orientation="portrait" blackAndWhite="1" r:id="rId1"/>
  <headerFooter alignWithMargins="0"/>
  <colBreaks count="4" manualBreakCount="4">
    <brk id="27" min="1" max="55" man="1"/>
    <brk id="69" min="1" max="55" man="1"/>
    <brk id="111" min="1" max="55" man="1"/>
    <brk id="153" min="1" max="55" man="1"/>
  </colBreaks>
  <drawing r:id="rId2"/>
  <picture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topLeftCell="G1" workbookViewId="0">
      <selection activeCell="O1" sqref="O1"/>
    </sheetView>
  </sheetViews>
  <sheetFormatPr defaultRowHeight="21.75" x14ac:dyDescent="0.5"/>
  <cols>
    <col min="1" max="1" width="9.140625" style="15"/>
    <col min="2" max="2" width="33.28515625" style="15" customWidth="1"/>
    <col min="3" max="3" width="9.140625" style="15"/>
    <col min="4" max="4" width="30.85546875" style="15" customWidth="1"/>
    <col min="5" max="5" width="22.7109375" style="15" customWidth="1"/>
    <col min="6" max="6" width="11.140625" style="15" customWidth="1"/>
    <col min="7" max="7" width="4.7109375" style="15" customWidth="1"/>
    <col min="8" max="8" width="9.140625" style="15"/>
    <col min="9" max="9" width="17.85546875" style="15" customWidth="1"/>
    <col min="10" max="10" width="11.5703125" style="15" customWidth="1"/>
    <col min="11" max="11" width="21.7109375" style="15" customWidth="1"/>
    <col min="12" max="16" width="9.140625" style="15"/>
    <col min="17" max="17" width="26.7109375" style="15" customWidth="1"/>
    <col min="18" max="16384" width="9.140625" style="15"/>
  </cols>
  <sheetData>
    <row r="1" spans="1:17" x14ac:dyDescent="0.5">
      <c r="A1" s="15" t="s">
        <v>26</v>
      </c>
      <c r="C1" s="16" t="s">
        <v>38</v>
      </c>
      <c r="D1" s="17" t="s">
        <v>84</v>
      </c>
      <c r="E1" s="17"/>
      <c r="F1" s="17" t="s">
        <v>96</v>
      </c>
      <c r="G1" s="15">
        <v>1</v>
      </c>
      <c r="I1" s="17"/>
      <c r="J1" s="17" t="s">
        <v>78</v>
      </c>
      <c r="K1" s="17" t="s">
        <v>523</v>
      </c>
      <c r="N1" s="15">
        <v>5</v>
      </c>
      <c r="P1" s="187">
        <v>4</v>
      </c>
      <c r="Q1" s="17" t="s">
        <v>593</v>
      </c>
    </row>
    <row r="2" spans="1:17" x14ac:dyDescent="0.5">
      <c r="A2" s="15" t="s">
        <v>562</v>
      </c>
      <c r="B2" s="15" t="s">
        <v>80</v>
      </c>
      <c r="C2" s="15" t="s">
        <v>39</v>
      </c>
      <c r="D2" s="17" t="s">
        <v>85</v>
      </c>
      <c r="E2" s="17" t="s">
        <v>95</v>
      </c>
      <c r="F2" s="17" t="s">
        <v>97</v>
      </c>
      <c r="G2" s="15">
        <v>2</v>
      </c>
      <c r="H2" s="15">
        <v>2554</v>
      </c>
      <c r="I2" s="17" t="s">
        <v>108</v>
      </c>
      <c r="J2" s="17" t="s">
        <v>79</v>
      </c>
      <c r="K2" s="15" t="s">
        <v>524</v>
      </c>
      <c r="L2" s="15">
        <v>0</v>
      </c>
      <c r="M2" s="15">
        <v>10</v>
      </c>
      <c r="N2" s="15">
        <v>10</v>
      </c>
      <c r="O2" s="186" t="s">
        <v>583</v>
      </c>
      <c r="P2" s="187">
        <v>3.5</v>
      </c>
      <c r="Q2" s="17" t="s">
        <v>594</v>
      </c>
    </row>
    <row r="3" spans="1:17" x14ac:dyDescent="0.5">
      <c r="A3" s="15" t="s">
        <v>27</v>
      </c>
      <c r="B3" s="17" t="s">
        <v>276</v>
      </c>
      <c r="C3" s="15" t="s">
        <v>40</v>
      </c>
      <c r="D3" s="17" t="s">
        <v>86</v>
      </c>
      <c r="E3" s="17" t="s">
        <v>275</v>
      </c>
      <c r="F3" s="17" t="s">
        <v>98</v>
      </c>
      <c r="G3" s="15">
        <v>3</v>
      </c>
      <c r="H3" s="15">
        <v>2555</v>
      </c>
      <c r="I3" s="17" t="s">
        <v>109</v>
      </c>
      <c r="K3" s="15" t="s">
        <v>525</v>
      </c>
      <c r="L3" s="17">
        <v>1</v>
      </c>
      <c r="M3" s="15">
        <v>20</v>
      </c>
      <c r="N3" s="15">
        <v>15</v>
      </c>
      <c r="P3" s="187">
        <v>3</v>
      </c>
    </row>
    <row r="4" spans="1:17" x14ac:dyDescent="0.5">
      <c r="A4" s="15" t="s">
        <v>563</v>
      </c>
      <c r="B4" s="17" t="s">
        <v>120</v>
      </c>
      <c r="C4" s="17" t="s">
        <v>41</v>
      </c>
      <c r="D4" s="17" t="s">
        <v>87</v>
      </c>
      <c r="F4" s="17" t="s">
        <v>99</v>
      </c>
      <c r="G4" s="15">
        <v>4</v>
      </c>
      <c r="H4" s="15">
        <v>2556</v>
      </c>
      <c r="I4" s="17" t="s">
        <v>110</v>
      </c>
      <c r="K4" s="15" t="s">
        <v>526</v>
      </c>
      <c r="L4" s="15">
        <v>2</v>
      </c>
      <c r="M4" s="15">
        <v>30</v>
      </c>
      <c r="N4" s="15">
        <v>20</v>
      </c>
      <c r="P4" s="187">
        <v>2.5</v>
      </c>
    </row>
    <row r="5" spans="1:17" x14ac:dyDescent="0.5">
      <c r="A5" s="15" t="s">
        <v>28</v>
      </c>
      <c r="B5" s="17" t="s">
        <v>81</v>
      </c>
      <c r="C5" s="53" t="s">
        <v>414</v>
      </c>
      <c r="D5" s="17" t="s">
        <v>88</v>
      </c>
      <c r="F5" s="17" t="s">
        <v>100</v>
      </c>
      <c r="G5" s="15">
        <v>5</v>
      </c>
      <c r="H5" s="15">
        <v>2557</v>
      </c>
      <c r="I5" s="17" t="s">
        <v>494</v>
      </c>
      <c r="K5" s="15" t="s">
        <v>527</v>
      </c>
      <c r="L5" s="17"/>
      <c r="M5" s="15">
        <v>40</v>
      </c>
      <c r="N5" s="15">
        <v>25</v>
      </c>
      <c r="P5" s="187">
        <v>2</v>
      </c>
    </row>
    <row r="6" spans="1:17" x14ac:dyDescent="0.5">
      <c r="A6" s="15" t="s">
        <v>564</v>
      </c>
      <c r="B6" s="17" t="s">
        <v>82</v>
      </c>
      <c r="D6" s="17" t="s">
        <v>89</v>
      </c>
      <c r="F6" s="17" t="s">
        <v>101</v>
      </c>
      <c r="G6" s="15">
        <v>6</v>
      </c>
      <c r="H6" s="15">
        <v>2558</v>
      </c>
      <c r="I6" s="17" t="s">
        <v>495</v>
      </c>
      <c r="K6" s="15" t="s">
        <v>276</v>
      </c>
      <c r="M6" s="15">
        <v>50</v>
      </c>
      <c r="N6" s="15">
        <v>30</v>
      </c>
      <c r="P6" s="187">
        <v>1.5</v>
      </c>
    </row>
    <row r="7" spans="1:17" x14ac:dyDescent="0.5">
      <c r="A7" s="15" t="s">
        <v>29</v>
      </c>
      <c r="B7" s="17" t="s">
        <v>83</v>
      </c>
      <c r="D7" s="17" t="s">
        <v>90</v>
      </c>
      <c r="F7" s="17" t="s">
        <v>102</v>
      </c>
      <c r="G7" s="15">
        <v>7</v>
      </c>
      <c r="H7" s="15">
        <v>2559</v>
      </c>
      <c r="I7" s="17" t="s">
        <v>496</v>
      </c>
      <c r="K7" s="15" t="s">
        <v>81</v>
      </c>
      <c r="M7" s="15">
        <v>60</v>
      </c>
      <c r="N7" s="15">
        <v>35</v>
      </c>
      <c r="P7" s="187">
        <v>1</v>
      </c>
    </row>
    <row r="8" spans="1:17" x14ac:dyDescent="0.5">
      <c r="A8" s="15" t="s">
        <v>565</v>
      </c>
      <c r="D8" s="17" t="s">
        <v>91</v>
      </c>
      <c r="F8" s="17" t="s">
        <v>103</v>
      </c>
      <c r="G8" s="15">
        <v>8</v>
      </c>
      <c r="H8" s="15">
        <v>2560</v>
      </c>
      <c r="M8" s="15">
        <v>70</v>
      </c>
      <c r="N8" s="15">
        <v>40</v>
      </c>
      <c r="P8" s="187">
        <v>0</v>
      </c>
    </row>
    <row r="9" spans="1:17" x14ac:dyDescent="0.5">
      <c r="A9" s="15" t="s">
        <v>30</v>
      </c>
      <c r="D9" s="15" t="s">
        <v>492</v>
      </c>
      <c r="F9" s="17" t="s">
        <v>104</v>
      </c>
      <c r="G9" s="15">
        <v>9</v>
      </c>
      <c r="H9" s="15">
        <v>2561</v>
      </c>
      <c r="K9" s="15" t="s">
        <v>528</v>
      </c>
      <c r="M9" s="15">
        <v>80</v>
      </c>
      <c r="N9" s="15">
        <v>45</v>
      </c>
      <c r="P9" s="17"/>
    </row>
    <row r="10" spans="1:17" x14ac:dyDescent="0.5">
      <c r="A10" s="15" t="s">
        <v>566</v>
      </c>
      <c r="D10" s="17" t="s">
        <v>92</v>
      </c>
      <c r="F10" s="17" t="s">
        <v>105</v>
      </c>
      <c r="G10" s="15">
        <v>10</v>
      </c>
      <c r="H10" s="15">
        <v>2562</v>
      </c>
      <c r="K10" s="15" t="s">
        <v>529</v>
      </c>
      <c r="M10" s="15">
        <v>90</v>
      </c>
      <c r="N10" s="15">
        <v>50</v>
      </c>
      <c r="P10" s="186" t="s">
        <v>59</v>
      </c>
    </row>
    <row r="11" spans="1:17" x14ac:dyDescent="0.5">
      <c r="A11" s="15" t="s">
        <v>31</v>
      </c>
      <c r="D11" s="17" t="s">
        <v>93</v>
      </c>
      <c r="F11" s="17" t="s">
        <v>106</v>
      </c>
      <c r="G11" s="15">
        <v>11</v>
      </c>
      <c r="H11" s="15">
        <v>2563</v>
      </c>
      <c r="K11" s="15" t="s">
        <v>530</v>
      </c>
      <c r="M11" s="15">
        <v>100</v>
      </c>
      <c r="N11" s="15">
        <v>55</v>
      </c>
      <c r="P11" s="186" t="s">
        <v>60</v>
      </c>
    </row>
    <row r="12" spans="1:17" x14ac:dyDescent="0.5">
      <c r="A12" s="15" t="s">
        <v>567</v>
      </c>
      <c r="D12" s="17" t="s">
        <v>117</v>
      </c>
      <c r="F12" s="17" t="s">
        <v>107</v>
      </c>
      <c r="G12" s="15">
        <v>12</v>
      </c>
      <c r="H12" s="15">
        <v>2564</v>
      </c>
      <c r="N12" s="15">
        <v>60</v>
      </c>
      <c r="P12" s="186" t="s">
        <v>584</v>
      </c>
    </row>
    <row r="13" spans="1:17" x14ac:dyDescent="0.5">
      <c r="A13" s="15" t="s">
        <v>32</v>
      </c>
      <c r="G13" s="15">
        <v>13</v>
      </c>
      <c r="H13" s="15">
        <v>2565</v>
      </c>
      <c r="K13" s="15" t="s">
        <v>531</v>
      </c>
      <c r="N13" s="15">
        <v>65</v>
      </c>
      <c r="P13" s="186" t="s">
        <v>585</v>
      </c>
    </row>
    <row r="14" spans="1:17" x14ac:dyDescent="0.5">
      <c r="A14" s="15" t="s">
        <v>568</v>
      </c>
      <c r="G14" s="15">
        <v>14</v>
      </c>
      <c r="H14" s="15">
        <v>2566</v>
      </c>
      <c r="N14" s="15">
        <v>70</v>
      </c>
      <c r="P14" s="186" t="s">
        <v>586</v>
      </c>
    </row>
    <row r="15" spans="1:17" x14ac:dyDescent="0.5">
      <c r="A15" s="15" t="s">
        <v>33</v>
      </c>
      <c r="G15" s="15">
        <v>15</v>
      </c>
      <c r="H15" s="15">
        <v>2567</v>
      </c>
      <c r="N15" s="15">
        <v>75</v>
      </c>
    </row>
    <row r="16" spans="1:17" x14ac:dyDescent="0.5">
      <c r="A16" s="15" t="s">
        <v>569</v>
      </c>
      <c r="G16" s="15">
        <v>16</v>
      </c>
      <c r="H16" s="15">
        <v>2568</v>
      </c>
      <c r="N16" s="15">
        <v>80</v>
      </c>
    </row>
    <row r="17" spans="1:14" x14ac:dyDescent="0.5">
      <c r="A17" s="15" t="s">
        <v>34</v>
      </c>
      <c r="G17" s="15">
        <v>17</v>
      </c>
      <c r="H17" s="15">
        <v>2569</v>
      </c>
      <c r="N17" s="15">
        <v>85</v>
      </c>
    </row>
    <row r="18" spans="1:14" x14ac:dyDescent="0.5">
      <c r="A18" s="15" t="s">
        <v>570</v>
      </c>
      <c r="G18" s="15">
        <v>18</v>
      </c>
      <c r="H18" s="15">
        <v>2570</v>
      </c>
      <c r="N18" s="15">
        <v>90</v>
      </c>
    </row>
    <row r="19" spans="1:14" x14ac:dyDescent="0.5">
      <c r="A19" s="15" t="s">
        <v>35</v>
      </c>
      <c r="G19" s="15">
        <v>19</v>
      </c>
      <c r="H19" s="15">
        <v>2571</v>
      </c>
    </row>
    <row r="20" spans="1:14" x14ac:dyDescent="0.5">
      <c r="A20" s="15" t="s">
        <v>571</v>
      </c>
      <c r="G20" s="15">
        <v>20</v>
      </c>
    </row>
    <row r="21" spans="1:14" x14ac:dyDescent="0.5">
      <c r="A21" s="15" t="s">
        <v>36</v>
      </c>
      <c r="G21" s="15">
        <v>21</v>
      </c>
    </row>
    <row r="22" spans="1:14" x14ac:dyDescent="0.5">
      <c r="A22" s="15" t="s">
        <v>572</v>
      </c>
      <c r="G22" s="15">
        <v>22</v>
      </c>
    </row>
    <row r="23" spans="1:14" x14ac:dyDescent="0.5">
      <c r="A23" s="15" t="s">
        <v>37</v>
      </c>
      <c r="G23" s="15">
        <v>23</v>
      </c>
    </row>
    <row r="24" spans="1:14" x14ac:dyDescent="0.5">
      <c r="A24" s="15" t="s">
        <v>573</v>
      </c>
      <c r="G24" s="15">
        <v>24</v>
      </c>
    </row>
    <row r="25" spans="1:14" x14ac:dyDescent="0.5">
      <c r="G25" s="15">
        <v>25</v>
      </c>
    </row>
    <row r="26" spans="1:14" x14ac:dyDescent="0.5">
      <c r="G26" s="15">
        <v>26</v>
      </c>
    </row>
    <row r="27" spans="1:14" x14ac:dyDescent="0.5">
      <c r="G27" s="15">
        <v>27</v>
      </c>
    </row>
    <row r="28" spans="1:14" x14ac:dyDescent="0.5">
      <c r="G28" s="15">
        <v>28</v>
      </c>
    </row>
    <row r="29" spans="1:14" x14ac:dyDescent="0.5">
      <c r="G29" s="15">
        <v>29</v>
      </c>
    </row>
    <row r="30" spans="1:14" x14ac:dyDescent="0.5">
      <c r="G30" s="15">
        <v>30</v>
      </c>
    </row>
    <row r="31" spans="1:14" x14ac:dyDescent="0.5">
      <c r="G31" s="15">
        <v>31</v>
      </c>
    </row>
  </sheetData>
  <sheetProtection algorithmName="SHA-512" hashValue="0Kv+HW8WLiJgPspP+OY026nvIcizyLunxRBEDCzZbU5r9qMx04vanglHNDKO0L/MWH36U1NKg5ngEgS1vzm0ZA==" saltValue="yWc/M9Jlo+vWhpTPyN2VKA==" spinCount="100000" sheet="1" objects="1" scenarios="1" selectLockedCells="1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BE71"/>
  <sheetViews>
    <sheetView showGridLines="0" showRowColHeaders="0" workbookViewId="0">
      <pane xSplit="5" ySplit="5" topLeftCell="AA6" activePane="bottomRight" state="frozen"/>
      <selection pane="topRight" activeCell="F1" sqref="F1"/>
      <selection pane="bottomLeft" activeCell="A6" sqref="A6"/>
      <selection pane="bottomRight" activeCell="AR6" sqref="AR6"/>
    </sheetView>
  </sheetViews>
  <sheetFormatPr defaultRowHeight="18" customHeight="1" x14ac:dyDescent="0.5"/>
  <cols>
    <col min="1" max="1" width="8.5703125" style="37" customWidth="1"/>
    <col min="2" max="2" width="4.140625" style="4" customWidth="1"/>
    <col min="3" max="3" width="7.7109375" style="4" customWidth="1"/>
    <col min="4" max="4" width="13.5703125" style="1" customWidth="1"/>
    <col min="5" max="5" width="9.28515625" style="1" customWidth="1"/>
    <col min="6" max="25" width="3.7109375" style="1" customWidth="1"/>
    <col min="26" max="26" width="3.28515625" style="1" customWidth="1"/>
    <col min="27" max="35" width="3.7109375" style="1" customWidth="1"/>
    <col min="36" max="36" width="6" style="4" customWidth="1"/>
    <col min="37" max="37" width="6.5703125" style="3" customWidth="1"/>
    <col min="38" max="38" width="5.140625" style="1" customWidth="1"/>
    <col min="39" max="39" width="4.7109375" style="1" customWidth="1"/>
    <col min="40" max="40" width="5.7109375" style="2" customWidth="1"/>
    <col min="41" max="41" width="6.140625" style="2" customWidth="1"/>
    <col min="42" max="42" width="6.85546875" style="2" customWidth="1"/>
    <col min="43" max="44" width="4.7109375" style="1" customWidth="1"/>
    <col min="45" max="46" width="5.7109375" style="1" customWidth="1"/>
    <col min="47" max="47" width="5.85546875" style="1" customWidth="1"/>
    <col min="48" max="48" width="6" style="1" customWidth="1"/>
    <col min="49" max="49" width="8.7109375" style="2" customWidth="1"/>
    <col min="50" max="50" width="9.85546875" style="2" customWidth="1"/>
    <col min="51" max="51" width="11" style="1" customWidth="1"/>
    <col min="52" max="52" width="12.140625" style="1" customWidth="1"/>
    <col min="53" max="53" width="1.85546875" style="37" customWidth="1"/>
    <col min="54" max="57" width="9.140625" style="37"/>
    <col min="58" max="16384" width="9.140625" style="1"/>
  </cols>
  <sheetData>
    <row r="1" spans="1:57" s="37" customFormat="1" ht="45.75" customHeight="1" x14ac:dyDescent="0.5">
      <c r="B1" s="38"/>
      <c r="C1" s="38"/>
      <c r="F1" s="300" t="s">
        <v>368</v>
      </c>
      <c r="AJ1" s="38"/>
      <c r="AK1" s="301"/>
      <c r="AN1" s="14"/>
      <c r="AO1" s="14"/>
      <c r="AP1" s="14"/>
      <c r="AW1" s="14"/>
      <c r="AX1" s="14"/>
    </row>
    <row r="2" spans="1:57" ht="18" customHeight="1" thickBot="1" x14ac:dyDescent="0.55000000000000004">
      <c r="B2" s="619" t="s">
        <v>0</v>
      </c>
      <c r="C2" s="619" t="s">
        <v>1</v>
      </c>
      <c r="D2" s="621" t="s">
        <v>2</v>
      </c>
      <c r="E2" s="139"/>
      <c r="F2" s="611" t="str">
        <f>"การวัดผลระหว่างเรียน รายวิชา "&amp;Home!E11&amp;" "&amp;Home!E12</f>
        <v xml:space="preserve">การวัดผลระหว่างเรียน รายวิชา  </v>
      </c>
      <c r="G2" s="612"/>
      <c r="H2" s="612"/>
      <c r="I2" s="612"/>
      <c r="J2" s="612"/>
      <c r="K2" s="612"/>
      <c r="L2" s="612"/>
      <c r="M2" s="612"/>
      <c r="N2" s="612"/>
      <c r="O2" s="612"/>
      <c r="P2" s="612"/>
      <c r="Q2" s="612"/>
      <c r="R2" s="612"/>
      <c r="S2" s="612"/>
      <c r="T2" s="612"/>
      <c r="U2" s="612"/>
      <c r="V2" s="612"/>
      <c r="W2" s="612"/>
      <c r="X2" s="612"/>
      <c r="Y2" s="612"/>
      <c r="Z2" s="613"/>
      <c r="AA2" s="611" t="str">
        <f>F2</f>
        <v xml:space="preserve">การวัดผลระหว่างเรียน รายวิชา  </v>
      </c>
      <c r="AB2" s="612"/>
      <c r="AC2" s="612"/>
      <c r="AD2" s="612"/>
      <c r="AE2" s="612"/>
      <c r="AF2" s="612"/>
      <c r="AG2" s="612"/>
      <c r="AH2" s="612"/>
      <c r="AI2" s="612"/>
      <c r="AJ2" s="612"/>
      <c r="AK2" s="612"/>
      <c r="AL2" s="612"/>
      <c r="AM2" s="612"/>
      <c r="AN2" s="612"/>
      <c r="AO2" s="612"/>
      <c r="AP2" s="613"/>
      <c r="AQ2" s="605" t="s">
        <v>443</v>
      </c>
      <c r="AR2" s="606"/>
      <c r="AS2" s="606"/>
      <c r="AT2" s="606"/>
      <c r="AU2" s="606"/>
      <c r="AV2" s="606"/>
      <c r="AW2" s="607"/>
      <c r="AX2" s="624" t="s">
        <v>7</v>
      </c>
      <c r="AY2" s="597" t="str">
        <f>IF(เกณฑ์!$N$19="ACT","ผลการประเมิน","ระดับผลการเรียน")</f>
        <v>ระดับผลการเรียน</v>
      </c>
      <c r="AZ2" s="600" t="s">
        <v>122</v>
      </c>
    </row>
    <row r="3" spans="1:57" s="4" customFormat="1" ht="18" customHeight="1" x14ac:dyDescent="0.5">
      <c r="A3" s="38"/>
      <c r="B3" s="619"/>
      <c r="C3" s="619"/>
      <c r="D3" s="621"/>
      <c r="E3" s="140"/>
      <c r="F3" s="602" t="str">
        <f>IF(เกณฑ์!F8="วัดประเมินเป็นหน่วยการเรียนรู้","คะแนนหน่วยการเรียนรู้","คะแนนผลการเรียนรู้ตามตัวชี้วัด")&amp;" ภาคเรียนที่ "&amp;Home!H4</f>
        <v>คะแนนผลการเรียนรู้ตามตัวชี้วัด ภาคเรียนที่ 1</v>
      </c>
      <c r="G3" s="603"/>
      <c r="H3" s="603"/>
      <c r="I3" s="603"/>
      <c r="J3" s="603"/>
      <c r="K3" s="603"/>
      <c r="L3" s="603"/>
      <c r="M3" s="603"/>
      <c r="N3" s="603"/>
      <c r="O3" s="603"/>
      <c r="P3" s="603"/>
      <c r="Q3" s="603"/>
      <c r="R3" s="603"/>
      <c r="S3" s="603"/>
      <c r="T3" s="603"/>
      <c r="U3" s="603"/>
      <c r="V3" s="603"/>
      <c r="W3" s="603"/>
      <c r="X3" s="603"/>
      <c r="Y3" s="603"/>
      <c r="Z3" s="604"/>
      <c r="AA3" s="608" t="str">
        <f>F3</f>
        <v>คะแนนผลการเรียนรู้ตามตัวชี้วัด ภาคเรียนที่ 1</v>
      </c>
      <c r="AB3" s="609"/>
      <c r="AC3" s="609"/>
      <c r="AD3" s="609"/>
      <c r="AE3" s="609"/>
      <c r="AF3" s="609"/>
      <c r="AG3" s="609"/>
      <c r="AH3" s="609"/>
      <c r="AI3" s="609"/>
      <c r="AJ3" s="609"/>
      <c r="AK3" s="610"/>
      <c r="AL3" s="602" t="s">
        <v>607</v>
      </c>
      <c r="AM3" s="603"/>
      <c r="AN3" s="603"/>
      <c r="AO3" s="604"/>
      <c r="AP3" s="226" t="s">
        <v>5</v>
      </c>
      <c r="AQ3" s="614" t="s">
        <v>628</v>
      </c>
      <c r="AR3" s="615"/>
      <c r="AS3" s="615"/>
      <c r="AT3" s="616"/>
      <c r="AU3" s="617" t="s">
        <v>627</v>
      </c>
      <c r="AV3" s="618"/>
      <c r="AW3" s="226" t="s">
        <v>5</v>
      </c>
      <c r="AX3" s="624"/>
      <c r="AY3" s="598"/>
      <c r="AZ3" s="600"/>
      <c r="BA3" s="38"/>
      <c r="BB3" s="38"/>
      <c r="BC3" s="38"/>
      <c r="BD3" s="38"/>
      <c r="BE3" s="38"/>
    </row>
    <row r="4" spans="1:57" ht="18" customHeight="1" x14ac:dyDescent="0.5">
      <c r="B4" s="619"/>
      <c r="C4" s="619"/>
      <c r="D4" s="622"/>
      <c r="E4" s="141" t="str">
        <f>IF(เกณฑ์!F8="วัดประเมินเป็นหน่วยการเรียนรู้","หน่วยที่","ข้อที่")</f>
        <v>ข้อที่</v>
      </c>
      <c r="F4" s="317"/>
      <c r="G4" s="318"/>
      <c r="H4" s="318"/>
      <c r="I4" s="318"/>
      <c r="J4" s="318"/>
      <c r="K4" s="318"/>
      <c r="L4" s="318"/>
      <c r="M4" s="318"/>
      <c r="N4" s="318"/>
      <c r="O4" s="318"/>
      <c r="P4" s="318"/>
      <c r="Q4" s="318"/>
      <c r="R4" s="318"/>
      <c r="S4" s="318"/>
      <c r="T4" s="318"/>
      <c r="U4" s="318"/>
      <c r="V4" s="318"/>
      <c r="W4" s="318"/>
      <c r="X4" s="318"/>
      <c r="Y4" s="318"/>
      <c r="Z4" s="319"/>
      <c r="AA4" s="320"/>
      <c r="AB4" s="321"/>
      <c r="AC4" s="321"/>
      <c r="AD4" s="321"/>
      <c r="AE4" s="321"/>
      <c r="AF4" s="321"/>
      <c r="AG4" s="321"/>
      <c r="AH4" s="321"/>
      <c r="AI4" s="322"/>
      <c r="AJ4" s="204" t="s">
        <v>4</v>
      </c>
      <c r="AK4" s="225" t="s">
        <v>5</v>
      </c>
      <c r="AL4" s="327">
        <v>1</v>
      </c>
      <c r="AM4" s="328">
        <v>2</v>
      </c>
      <c r="AN4" s="224" t="s">
        <v>4</v>
      </c>
      <c r="AO4" s="143" t="s">
        <v>5</v>
      </c>
      <c r="AP4" s="227" t="s">
        <v>6</v>
      </c>
      <c r="AQ4" s="475">
        <v>1</v>
      </c>
      <c r="AR4" s="476">
        <v>2</v>
      </c>
      <c r="AS4" s="203" t="s">
        <v>4</v>
      </c>
      <c r="AT4" s="477" t="s">
        <v>5</v>
      </c>
      <c r="AU4" s="477" t="str">
        <f>IF(เกณฑ์!F7="","",เกณฑ์!F7&amp;"%")</f>
        <v/>
      </c>
      <c r="AV4" s="477" t="s">
        <v>5</v>
      </c>
      <c r="AW4" s="227" t="s">
        <v>6</v>
      </c>
      <c r="AX4" s="624"/>
      <c r="AY4" s="598"/>
      <c r="AZ4" s="600"/>
    </row>
    <row r="5" spans="1:57" ht="18" customHeight="1" thickBot="1" x14ac:dyDescent="0.55000000000000004">
      <c r="B5" s="620"/>
      <c r="C5" s="620"/>
      <c r="D5" s="623"/>
      <c r="E5" s="142" t="s">
        <v>3</v>
      </c>
      <c r="F5" s="312"/>
      <c r="G5" s="302"/>
      <c r="H5" s="302"/>
      <c r="I5" s="302"/>
      <c r="J5" s="302"/>
      <c r="K5" s="302"/>
      <c r="L5" s="302"/>
      <c r="M5" s="302"/>
      <c r="N5" s="302"/>
      <c r="O5" s="302"/>
      <c r="P5" s="302"/>
      <c r="Q5" s="302"/>
      <c r="R5" s="302"/>
      <c r="S5" s="302"/>
      <c r="T5" s="302"/>
      <c r="U5" s="302"/>
      <c r="V5" s="302"/>
      <c r="W5" s="302"/>
      <c r="X5" s="302"/>
      <c r="Y5" s="302"/>
      <c r="Z5" s="315"/>
      <c r="AA5" s="312"/>
      <c r="AB5" s="302"/>
      <c r="AC5" s="302"/>
      <c r="AD5" s="302"/>
      <c r="AE5" s="302"/>
      <c r="AF5" s="302"/>
      <c r="AG5" s="302"/>
      <c r="AH5" s="302"/>
      <c r="AI5" s="303"/>
      <c r="AJ5" s="190" t="str">
        <f t="shared" ref="AJ5:AJ36" si="0">IF(SUM(F5:AI5),SUM(F5:AI5),"")</f>
        <v/>
      </c>
      <c r="AK5" s="191">
        <f>เกณฑ์!F4</f>
        <v>60</v>
      </c>
      <c r="AL5" s="312"/>
      <c r="AM5" s="302"/>
      <c r="AN5" s="465" t="str">
        <f t="shared" ref="AN5:AN36" si="1">IF(SUM(AL5:AM5),SUM(AL5:AM5),"")</f>
        <v/>
      </c>
      <c r="AO5" s="466">
        <f>เกณฑ์!F5</f>
        <v>20</v>
      </c>
      <c r="AP5" s="467">
        <f>SUM(AK5,AO5)</f>
        <v>80</v>
      </c>
      <c r="AQ5" s="478"/>
      <c r="AR5" s="479"/>
      <c r="AS5" s="480">
        <f>SUM(AQ5:AR5)</f>
        <v>0</v>
      </c>
      <c r="AT5" s="483">
        <f>(100-เกณฑ์!F7)/100*$AW$5</f>
        <v>20</v>
      </c>
      <c r="AU5" s="479"/>
      <c r="AV5" s="483" t="str">
        <f>IF(เกณฑ์!F7="","",เกณฑ์!F7/100*$AW$5)</f>
        <v/>
      </c>
      <c r="AW5" s="467">
        <f>เกณฑ์!F6</f>
        <v>20</v>
      </c>
      <c r="AX5" s="192">
        <f>SUM(AP5,AW5)</f>
        <v>100</v>
      </c>
      <c r="AY5" s="599"/>
      <c r="AZ5" s="601"/>
    </row>
    <row r="6" spans="1:57" ht="15.75" customHeight="1" x14ac:dyDescent="0.5">
      <c r="B6" s="194">
        <v>1</v>
      </c>
      <c r="C6" s="199" t="str">
        <f>IF(นักเรียน!C6="","",นักเรียน!C6)</f>
        <v/>
      </c>
      <c r="D6" s="595" t="str">
        <f>IF(นักเรียน!E6="","",นักเรียน!E6)</f>
        <v/>
      </c>
      <c r="E6" s="596"/>
      <c r="F6" s="323"/>
      <c r="G6" s="324"/>
      <c r="H6" s="324"/>
      <c r="I6" s="324"/>
      <c r="J6" s="324"/>
      <c r="K6" s="324"/>
      <c r="L6" s="324"/>
      <c r="M6" s="324"/>
      <c r="N6" s="324"/>
      <c r="O6" s="324"/>
      <c r="P6" s="324"/>
      <c r="Q6" s="324"/>
      <c r="R6" s="324"/>
      <c r="S6" s="324"/>
      <c r="T6" s="324"/>
      <c r="U6" s="324"/>
      <c r="V6" s="324"/>
      <c r="W6" s="324"/>
      <c r="X6" s="324"/>
      <c r="Y6" s="324"/>
      <c r="Z6" s="325"/>
      <c r="AA6" s="323"/>
      <c r="AB6" s="324"/>
      <c r="AC6" s="324"/>
      <c r="AD6" s="324"/>
      <c r="AE6" s="324"/>
      <c r="AF6" s="324"/>
      <c r="AG6" s="324"/>
      <c r="AH6" s="324"/>
      <c r="AI6" s="326"/>
      <c r="AJ6" s="193" t="str">
        <f t="shared" si="0"/>
        <v/>
      </c>
      <c r="AK6" s="200" t="str">
        <f t="shared" ref="AK6:AK45" si="2">IF(AJ6="","",ROUND(AJ6/$AJ$5*$AK$5,0))</f>
        <v/>
      </c>
      <c r="AL6" s="323"/>
      <c r="AM6" s="324"/>
      <c r="AN6" s="201" t="str">
        <f t="shared" si="1"/>
        <v/>
      </c>
      <c r="AO6" s="202" t="str">
        <f>IF(AN6="","",ROUND(AN6/$AN$5*$AO$5,0))</f>
        <v/>
      </c>
      <c r="AP6" s="228" t="str">
        <f t="shared" ref="AP6:AP37" si="3">IF(SUM(AK6,AO6),SUM(AK6,AO6),"")</f>
        <v/>
      </c>
      <c r="AQ6" s="481"/>
      <c r="AR6" s="482"/>
      <c r="AS6" s="199" t="str">
        <f t="shared" ref="AS6:AS37" si="4">IF(SUM(AQ6:AR6),SUM(AQ6:AR6),"")</f>
        <v/>
      </c>
      <c r="AT6" s="484" t="str">
        <f>IF(AS6="","",ROUND(AS6/$AS$5*$AT$5,0))</f>
        <v/>
      </c>
      <c r="AU6" s="482"/>
      <c r="AV6" s="484" t="str">
        <f>IF(AU6="","",ROUND(AU6/$AU$5*$AV$5,0))</f>
        <v/>
      </c>
      <c r="AW6" s="228" t="str">
        <f>IF(SUM(AT6,AV6),SUM(AT6,AV6),"")</f>
        <v/>
      </c>
      <c r="AX6" s="222" t="str">
        <f t="shared" ref="AX6:AX37" si="5">IF(SUM(AP6,AW6),SUM(AP6,AW6),"")</f>
        <v/>
      </c>
      <c r="AY6" s="219" t="str">
        <f>IF(OR(นักเรียน!N6="ออก",AZ6="ร",AZ6="มส",AX6=""),"",IF(เกณฑ์!$N$19="ACT",VLOOKUP(AX6,gradeact,5,TRUE),VLOOKUP(AX6,grade1,5,TRUE)))</f>
        <v/>
      </c>
      <c r="AZ6" s="324"/>
    </row>
    <row r="7" spans="1:57" ht="15.75" customHeight="1" x14ac:dyDescent="0.5">
      <c r="B7" s="18">
        <v>2</v>
      </c>
      <c r="C7" s="203" t="str">
        <f>IF(นักเรียน!C7="","",นักเรียน!C7)</f>
        <v/>
      </c>
      <c r="D7" s="593" t="str">
        <f>IF(นักเรียน!E7="","",นักเรียน!E7)</f>
        <v/>
      </c>
      <c r="E7" s="594"/>
      <c r="F7" s="314"/>
      <c r="G7" s="306"/>
      <c r="H7" s="306"/>
      <c r="I7" s="306"/>
      <c r="J7" s="306"/>
      <c r="K7" s="306"/>
      <c r="L7" s="306"/>
      <c r="M7" s="306"/>
      <c r="N7" s="306"/>
      <c r="O7" s="306"/>
      <c r="P7" s="306"/>
      <c r="Q7" s="306"/>
      <c r="R7" s="306"/>
      <c r="S7" s="306"/>
      <c r="T7" s="306"/>
      <c r="U7" s="306"/>
      <c r="V7" s="306"/>
      <c r="W7" s="306"/>
      <c r="X7" s="306"/>
      <c r="Y7" s="306"/>
      <c r="Z7" s="316"/>
      <c r="AA7" s="314"/>
      <c r="AB7" s="306"/>
      <c r="AC7" s="306"/>
      <c r="AD7" s="306"/>
      <c r="AE7" s="306"/>
      <c r="AF7" s="306"/>
      <c r="AG7" s="306"/>
      <c r="AH7" s="306"/>
      <c r="AI7" s="307"/>
      <c r="AJ7" s="204" t="str">
        <f t="shared" si="0"/>
        <v/>
      </c>
      <c r="AK7" s="205" t="str">
        <f t="shared" si="2"/>
        <v/>
      </c>
      <c r="AL7" s="314"/>
      <c r="AM7" s="306"/>
      <c r="AN7" s="206" t="str">
        <f t="shared" si="1"/>
        <v/>
      </c>
      <c r="AO7" s="207" t="str">
        <f t="shared" ref="AO7:AO55" si="6">IF(AN7="","",ROUND(AN7/$AN$5*$AO$5,0))</f>
        <v/>
      </c>
      <c r="AP7" s="229" t="str">
        <f t="shared" si="3"/>
        <v/>
      </c>
      <c r="AQ7" s="475"/>
      <c r="AR7" s="476"/>
      <c r="AS7" s="203" t="str">
        <f t="shared" si="4"/>
        <v/>
      </c>
      <c r="AT7" s="477" t="str">
        <f t="shared" ref="AT7:AT55" si="7">IF(AS7="","",ROUND(AS7/$AS$5*$AT$5,0))</f>
        <v/>
      </c>
      <c r="AU7" s="476"/>
      <c r="AV7" s="477" t="str">
        <f t="shared" ref="AV7:AV55" si="8">IF(AU7="","",ROUND(AU7/$AU$5*$AV$5,0))</f>
        <v/>
      </c>
      <c r="AW7" s="229" t="str">
        <f t="shared" ref="AW7:AW55" si="9">IF(SUM(AT7,AV7),SUM(AT7,AV7),"")</f>
        <v/>
      </c>
      <c r="AX7" s="223" t="str">
        <f t="shared" si="5"/>
        <v/>
      </c>
      <c r="AY7" s="220" t="str">
        <f>IF(OR(นักเรียน!N7="ออก",AZ7="ร",AZ7="มส",AX7=""),"",IF(เกณฑ์!$N$19="ACT",VLOOKUP(AX7,gradeact,5,TRUE),VLOOKUP(AX7,grade1,5,TRUE)))</f>
        <v/>
      </c>
      <c r="AZ7" s="306"/>
    </row>
    <row r="8" spans="1:57" ht="15.75" customHeight="1" x14ac:dyDescent="0.5">
      <c r="B8" s="18">
        <v>3</v>
      </c>
      <c r="C8" s="203" t="str">
        <f>IF(นักเรียน!C8="","",นักเรียน!C8)</f>
        <v/>
      </c>
      <c r="D8" s="593" t="str">
        <f>IF(นักเรียน!E8="","",นักเรียน!E8)</f>
        <v/>
      </c>
      <c r="E8" s="594"/>
      <c r="F8" s="314"/>
      <c r="G8" s="306"/>
      <c r="H8" s="306"/>
      <c r="I8" s="306"/>
      <c r="J8" s="306"/>
      <c r="K8" s="306"/>
      <c r="L8" s="306"/>
      <c r="M8" s="306"/>
      <c r="N8" s="306"/>
      <c r="O8" s="306"/>
      <c r="P8" s="306"/>
      <c r="Q8" s="306"/>
      <c r="R8" s="306"/>
      <c r="S8" s="306"/>
      <c r="T8" s="306"/>
      <c r="U8" s="306"/>
      <c r="V8" s="306"/>
      <c r="W8" s="306"/>
      <c r="X8" s="306"/>
      <c r="Y8" s="306"/>
      <c r="Z8" s="316"/>
      <c r="AA8" s="314"/>
      <c r="AB8" s="306"/>
      <c r="AC8" s="306"/>
      <c r="AD8" s="306"/>
      <c r="AE8" s="306"/>
      <c r="AF8" s="306"/>
      <c r="AG8" s="306"/>
      <c r="AH8" s="306"/>
      <c r="AI8" s="307"/>
      <c r="AJ8" s="204" t="str">
        <f t="shared" si="0"/>
        <v/>
      </c>
      <c r="AK8" s="205" t="str">
        <f t="shared" si="2"/>
        <v/>
      </c>
      <c r="AL8" s="314"/>
      <c r="AM8" s="306"/>
      <c r="AN8" s="206" t="str">
        <f t="shared" si="1"/>
        <v/>
      </c>
      <c r="AO8" s="207" t="str">
        <f t="shared" si="6"/>
        <v/>
      </c>
      <c r="AP8" s="229" t="str">
        <f t="shared" si="3"/>
        <v/>
      </c>
      <c r="AQ8" s="475"/>
      <c r="AR8" s="476"/>
      <c r="AS8" s="203" t="str">
        <f t="shared" si="4"/>
        <v/>
      </c>
      <c r="AT8" s="477" t="str">
        <f t="shared" si="7"/>
        <v/>
      </c>
      <c r="AU8" s="476"/>
      <c r="AV8" s="477" t="str">
        <f t="shared" si="8"/>
        <v/>
      </c>
      <c r="AW8" s="229" t="str">
        <f t="shared" si="9"/>
        <v/>
      </c>
      <c r="AX8" s="223" t="str">
        <f t="shared" si="5"/>
        <v/>
      </c>
      <c r="AY8" s="220" t="str">
        <f>IF(OR(นักเรียน!N8="ออก",AZ8="ร",AZ8="มส",AX8=""),"",IF(เกณฑ์!$N$19="ACT",VLOOKUP(AX8,gradeact,5,TRUE),VLOOKUP(AX8,grade1,5,TRUE)))</f>
        <v/>
      </c>
      <c r="AZ8" s="306"/>
    </row>
    <row r="9" spans="1:57" ht="15.75" customHeight="1" x14ac:dyDescent="0.5">
      <c r="B9" s="18">
        <v>4</v>
      </c>
      <c r="C9" s="203" t="str">
        <f>IF(นักเรียน!C9="","",นักเรียน!C9)</f>
        <v/>
      </c>
      <c r="D9" s="593" t="str">
        <f>IF(นักเรียน!E9="","",นักเรียน!E9)</f>
        <v/>
      </c>
      <c r="E9" s="594"/>
      <c r="F9" s="314"/>
      <c r="G9" s="306"/>
      <c r="H9" s="306"/>
      <c r="I9" s="306"/>
      <c r="J9" s="306"/>
      <c r="K9" s="306"/>
      <c r="L9" s="306"/>
      <c r="M9" s="306"/>
      <c r="N9" s="306"/>
      <c r="O9" s="306"/>
      <c r="P9" s="306"/>
      <c r="Q9" s="306"/>
      <c r="R9" s="306"/>
      <c r="S9" s="306"/>
      <c r="T9" s="306"/>
      <c r="U9" s="306"/>
      <c r="V9" s="306"/>
      <c r="W9" s="306"/>
      <c r="X9" s="306"/>
      <c r="Y9" s="306"/>
      <c r="Z9" s="316"/>
      <c r="AA9" s="314"/>
      <c r="AB9" s="306"/>
      <c r="AC9" s="306"/>
      <c r="AD9" s="306"/>
      <c r="AE9" s="306"/>
      <c r="AF9" s="306"/>
      <c r="AG9" s="306"/>
      <c r="AH9" s="306"/>
      <c r="AI9" s="307"/>
      <c r="AJ9" s="204" t="str">
        <f t="shared" si="0"/>
        <v/>
      </c>
      <c r="AK9" s="205" t="str">
        <f t="shared" si="2"/>
        <v/>
      </c>
      <c r="AL9" s="314"/>
      <c r="AM9" s="306"/>
      <c r="AN9" s="206" t="str">
        <f t="shared" si="1"/>
        <v/>
      </c>
      <c r="AO9" s="207" t="str">
        <f t="shared" si="6"/>
        <v/>
      </c>
      <c r="AP9" s="229" t="str">
        <f t="shared" si="3"/>
        <v/>
      </c>
      <c r="AQ9" s="475"/>
      <c r="AR9" s="476"/>
      <c r="AS9" s="203" t="str">
        <f t="shared" si="4"/>
        <v/>
      </c>
      <c r="AT9" s="477" t="str">
        <f t="shared" si="7"/>
        <v/>
      </c>
      <c r="AU9" s="476"/>
      <c r="AV9" s="477" t="str">
        <f t="shared" si="8"/>
        <v/>
      </c>
      <c r="AW9" s="229" t="str">
        <f t="shared" si="9"/>
        <v/>
      </c>
      <c r="AX9" s="223" t="str">
        <f t="shared" si="5"/>
        <v/>
      </c>
      <c r="AY9" s="220" t="str">
        <f>IF(OR(นักเรียน!N9="ออก",AZ9="ร",AZ9="มส",AX9=""),"",IF(เกณฑ์!$N$19="ACT",VLOOKUP(AX9,gradeact,5,TRUE),VLOOKUP(AX9,grade1,5,TRUE)))</f>
        <v/>
      </c>
      <c r="AZ9" s="306"/>
    </row>
    <row r="10" spans="1:57" ht="15.75" customHeight="1" x14ac:dyDescent="0.5">
      <c r="B10" s="18">
        <v>5</v>
      </c>
      <c r="C10" s="203" t="str">
        <f>IF(นักเรียน!C10="","",นักเรียน!C10)</f>
        <v/>
      </c>
      <c r="D10" s="593" t="str">
        <f>IF(นักเรียน!E10="","",นักเรียน!E10)</f>
        <v/>
      </c>
      <c r="E10" s="594"/>
      <c r="F10" s="314"/>
      <c r="G10" s="306"/>
      <c r="H10" s="306"/>
      <c r="I10" s="306"/>
      <c r="J10" s="306"/>
      <c r="K10" s="306"/>
      <c r="L10" s="306"/>
      <c r="M10" s="306"/>
      <c r="N10" s="306"/>
      <c r="O10" s="306"/>
      <c r="P10" s="306"/>
      <c r="Q10" s="306"/>
      <c r="R10" s="306"/>
      <c r="S10" s="306"/>
      <c r="T10" s="306"/>
      <c r="U10" s="306"/>
      <c r="V10" s="306"/>
      <c r="W10" s="306"/>
      <c r="X10" s="306"/>
      <c r="Y10" s="306"/>
      <c r="Z10" s="316"/>
      <c r="AA10" s="314"/>
      <c r="AB10" s="306"/>
      <c r="AC10" s="306"/>
      <c r="AD10" s="306"/>
      <c r="AE10" s="306"/>
      <c r="AF10" s="306"/>
      <c r="AG10" s="306"/>
      <c r="AH10" s="306"/>
      <c r="AI10" s="307"/>
      <c r="AJ10" s="204" t="str">
        <f t="shared" si="0"/>
        <v/>
      </c>
      <c r="AK10" s="205" t="str">
        <f t="shared" si="2"/>
        <v/>
      </c>
      <c r="AL10" s="314"/>
      <c r="AM10" s="306"/>
      <c r="AN10" s="206" t="str">
        <f t="shared" si="1"/>
        <v/>
      </c>
      <c r="AO10" s="207" t="str">
        <f t="shared" si="6"/>
        <v/>
      </c>
      <c r="AP10" s="229" t="str">
        <f t="shared" si="3"/>
        <v/>
      </c>
      <c r="AQ10" s="475"/>
      <c r="AR10" s="476"/>
      <c r="AS10" s="203" t="str">
        <f t="shared" si="4"/>
        <v/>
      </c>
      <c r="AT10" s="477" t="str">
        <f t="shared" si="7"/>
        <v/>
      </c>
      <c r="AU10" s="476"/>
      <c r="AV10" s="477" t="str">
        <f t="shared" si="8"/>
        <v/>
      </c>
      <c r="AW10" s="229" t="str">
        <f t="shared" si="9"/>
        <v/>
      </c>
      <c r="AX10" s="223" t="str">
        <f t="shared" si="5"/>
        <v/>
      </c>
      <c r="AY10" s="220" t="str">
        <f>IF(OR(นักเรียน!N10="ออก",AZ10="ร",AZ10="มส",AX10=""),"",IF(เกณฑ์!$N$19="ACT",VLOOKUP(AX10,gradeact,5,TRUE),VLOOKUP(AX10,grade1,5,TRUE)))</f>
        <v/>
      </c>
      <c r="AZ10" s="306"/>
    </row>
    <row r="11" spans="1:57" ht="15.75" customHeight="1" x14ac:dyDescent="0.5">
      <c r="B11" s="18">
        <v>6</v>
      </c>
      <c r="C11" s="203" t="str">
        <f>IF(นักเรียน!C11="","",นักเรียน!C11)</f>
        <v/>
      </c>
      <c r="D11" s="593" t="str">
        <f>IF(นักเรียน!E11="","",นักเรียน!E11)</f>
        <v/>
      </c>
      <c r="E11" s="594"/>
      <c r="F11" s="314"/>
      <c r="G11" s="306"/>
      <c r="H11" s="306"/>
      <c r="I11" s="306"/>
      <c r="J11" s="306"/>
      <c r="K11" s="306"/>
      <c r="L11" s="306"/>
      <c r="M11" s="306"/>
      <c r="N11" s="306"/>
      <c r="O11" s="306"/>
      <c r="P11" s="306"/>
      <c r="Q11" s="306"/>
      <c r="R11" s="306"/>
      <c r="S11" s="306"/>
      <c r="T11" s="306"/>
      <c r="U11" s="306"/>
      <c r="V11" s="306"/>
      <c r="W11" s="306"/>
      <c r="X11" s="306"/>
      <c r="Y11" s="306"/>
      <c r="Z11" s="316"/>
      <c r="AA11" s="314"/>
      <c r="AB11" s="306"/>
      <c r="AC11" s="306"/>
      <c r="AD11" s="306"/>
      <c r="AE11" s="306"/>
      <c r="AF11" s="306"/>
      <c r="AG11" s="306"/>
      <c r="AH11" s="306"/>
      <c r="AI11" s="307"/>
      <c r="AJ11" s="204" t="str">
        <f t="shared" si="0"/>
        <v/>
      </c>
      <c r="AK11" s="205" t="str">
        <f t="shared" si="2"/>
        <v/>
      </c>
      <c r="AL11" s="314"/>
      <c r="AM11" s="306"/>
      <c r="AN11" s="206" t="str">
        <f t="shared" si="1"/>
        <v/>
      </c>
      <c r="AO11" s="207" t="str">
        <f t="shared" si="6"/>
        <v/>
      </c>
      <c r="AP11" s="229" t="str">
        <f t="shared" si="3"/>
        <v/>
      </c>
      <c r="AQ11" s="475"/>
      <c r="AR11" s="476"/>
      <c r="AS11" s="203" t="str">
        <f t="shared" si="4"/>
        <v/>
      </c>
      <c r="AT11" s="477" t="str">
        <f t="shared" si="7"/>
        <v/>
      </c>
      <c r="AU11" s="476"/>
      <c r="AV11" s="477" t="str">
        <f t="shared" si="8"/>
        <v/>
      </c>
      <c r="AW11" s="229" t="str">
        <f t="shared" si="9"/>
        <v/>
      </c>
      <c r="AX11" s="223" t="str">
        <f t="shared" si="5"/>
        <v/>
      </c>
      <c r="AY11" s="220" t="str">
        <f>IF(OR(นักเรียน!N11="ออก",AZ11="ร",AZ11="มส",AX11=""),"",IF(เกณฑ์!$N$19="ACT",VLOOKUP(AX11,gradeact,5,TRUE),VLOOKUP(AX11,grade1,5,TRUE)))</f>
        <v/>
      </c>
      <c r="AZ11" s="306"/>
    </row>
    <row r="12" spans="1:57" ht="15.75" customHeight="1" x14ac:dyDescent="0.5">
      <c r="B12" s="18">
        <v>7</v>
      </c>
      <c r="C12" s="203" t="str">
        <f>IF(นักเรียน!C12="","",นักเรียน!C12)</f>
        <v/>
      </c>
      <c r="D12" s="593" t="str">
        <f>IF(นักเรียน!E12="","",นักเรียน!E12)</f>
        <v/>
      </c>
      <c r="E12" s="594"/>
      <c r="F12" s="314"/>
      <c r="G12" s="306"/>
      <c r="H12" s="306"/>
      <c r="I12" s="306"/>
      <c r="J12" s="306"/>
      <c r="K12" s="306"/>
      <c r="L12" s="306"/>
      <c r="M12" s="306"/>
      <c r="N12" s="306"/>
      <c r="O12" s="306"/>
      <c r="P12" s="306"/>
      <c r="Q12" s="306"/>
      <c r="R12" s="306"/>
      <c r="S12" s="306"/>
      <c r="T12" s="306"/>
      <c r="U12" s="306"/>
      <c r="V12" s="306"/>
      <c r="W12" s="306"/>
      <c r="X12" s="306"/>
      <c r="Y12" s="306"/>
      <c r="Z12" s="316"/>
      <c r="AA12" s="314"/>
      <c r="AB12" s="306"/>
      <c r="AC12" s="306"/>
      <c r="AD12" s="306"/>
      <c r="AE12" s="306"/>
      <c r="AF12" s="306"/>
      <c r="AG12" s="306"/>
      <c r="AH12" s="306"/>
      <c r="AI12" s="307"/>
      <c r="AJ12" s="204" t="str">
        <f t="shared" si="0"/>
        <v/>
      </c>
      <c r="AK12" s="205" t="str">
        <f t="shared" si="2"/>
        <v/>
      </c>
      <c r="AL12" s="314"/>
      <c r="AM12" s="306"/>
      <c r="AN12" s="206" t="str">
        <f t="shared" si="1"/>
        <v/>
      </c>
      <c r="AO12" s="207" t="str">
        <f t="shared" si="6"/>
        <v/>
      </c>
      <c r="AP12" s="229" t="str">
        <f t="shared" si="3"/>
        <v/>
      </c>
      <c r="AQ12" s="475"/>
      <c r="AR12" s="476"/>
      <c r="AS12" s="203" t="str">
        <f t="shared" si="4"/>
        <v/>
      </c>
      <c r="AT12" s="477" t="str">
        <f t="shared" si="7"/>
        <v/>
      </c>
      <c r="AU12" s="476"/>
      <c r="AV12" s="477" t="str">
        <f t="shared" si="8"/>
        <v/>
      </c>
      <c r="AW12" s="229" t="str">
        <f t="shared" si="9"/>
        <v/>
      </c>
      <c r="AX12" s="223" t="str">
        <f t="shared" si="5"/>
        <v/>
      </c>
      <c r="AY12" s="220" t="str">
        <f>IF(OR(นักเรียน!N12="ออก",AZ12="ร",AZ12="มส",AX12=""),"",IF(เกณฑ์!$N$19="ACT",VLOOKUP(AX12,gradeact,5,TRUE),VLOOKUP(AX12,grade1,5,TRUE)))</f>
        <v/>
      </c>
      <c r="AZ12" s="306"/>
    </row>
    <row r="13" spans="1:57" ht="15.75" customHeight="1" x14ac:dyDescent="0.5">
      <c r="B13" s="18">
        <v>8</v>
      </c>
      <c r="C13" s="203" t="str">
        <f>IF(นักเรียน!C13="","",นักเรียน!C13)</f>
        <v/>
      </c>
      <c r="D13" s="593" t="str">
        <f>IF(นักเรียน!E13="","",นักเรียน!E13)</f>
        <v/>
      </c>
      <c r="E13" s="594"/>
      <c r="F13" s="314"/>
      <c r="G13" s="306"/>
      <c r="H13" s="306"/>
      <c r="I13" s="306"/>
      <c r="J13" s="306"/>
      <c r="K13" s="306"/>
      <c r="L13" s="306"/>
      <c r="M13" s="306"/>
      <c r="N13" s="306"/>
      <c r="O13" s="306"/>
      <c r="P13" s="306"/>
      <c r="Q13" s="306"/>
      <c r="R13" s="306"/>
      <c r="S13" s="306"/>
      <c r="T13" s="306"/>
      <c r="U13" s="306"/>
      <c r="V13" s="306"/>
      <c r="W13" s="306"/>
      <c r="X13" s="306"/>
      <c r="Y13" s="306"/>
      <c r="Z13" s="316"/>
      <c r="AA13" s="314"/>
      <c r="AB13" s="306"/>
      <c r="AC13" s="306"/>
      <c r="AD13" s="306"/>
      <c r="AE13" s="306"/>
      <c r="AF13" s="306"/>
      <c r="AG13" s="306"/>
      <c r="AH13" s="306"/>
      <c r="AI13" s="307"/>
      <c r="AJ13" s="204" t="str">
        <f t="shared" si="0"/>
        <v/>
      </c>
      <c r="AK13" s="205" t="str">
        <f t="shared" si="2"/>
        <v/>
      </c>
      <c r="AL13" s="314"/>
      <c r="AM13" s="306"/>
      <c r="AN13" s="206" t="str">
        <f t="shared" si="1"/>
        <v/>
      </c>
      <c r="AO13" s="207" t="str">
        <f t="shared" si="6"/>
        <v/>
      </c>
      <c r="AP13" s="229" t="str">
        <f t="shared" si="3"/>
        <v/>
      </c>
      <c r="AQ13" s="475"/>
      <c r="AR13" s="476"/>
      <c r="AS13" s="203" t="str">
        <f t="shared" si="4"/>
        <v/>
      </c>
      <c r="AT13" s="477" t="str">
        <f t="shared" si="7"/>
        <v/>
      </c>
      <c r="AU13" s="476"/>
      <c r="AV13" s="477" t="str">
        <f t="shared" si="8"/>
        <v/>
      </c>
      <c r="AW13" s="229" t="str">
        <f t="shared" si="9"/>
        <v/>
      </c>
      <c r="AX13" s="223" t="str">
        <f t="shared" si="5"/>
        <v/>
      </c>
      <c r="AY13" s="220" t="str">
        <f>IF(OR(นักเรียน!N13="ออก",AZ13="ร",AZ13="มส",AX13=""),"",IF(เกณฑ์!$N$19="ACT",VLOOKUP(AX13,gradeact,5,TRUE),VLOOKUP(AX13,grade1,5,TRUE)))</f>
        <v/>
      </c>
      <c r="AZ13" s="306"/>
    </row>
    <row r="14" spans="1:57" ht="15.75" customHeight="1" x14ac:dyDescent="0.5">
      <c r="B14" s="18">
        <v>9</v>
      </c>
      <c r="C14" s="203" t="str">
        <f>IF(นักเรียน!C14="","",นักเรียน!C14)</f>
        <v/>
      </c>
      <c r="D14" s="593" t="str">
        <f>IF(นักเรียน!E14="","",นักเรียน!E14)</f>
        <v/>
      </c>
      <c r="E14" s="594"/>
      <c r="F14" s="314"/>
      <c r="G14" s="306"/>
      <c r="H14" s="306"/>
      <c r="I14" s="306"/>
      <c r="J14" s="306"/>
      <c r="K14" s="306"/>
      <c r="L14" s="306"/>
      <c r="M14" s="306"/>
      <c r="N14" s="306"/>
      <c r="O14" s="306"/>
      <c r="P14" s="306"/>
      <c r="Q14" s="306"/>
      <c r="R14" s="306"/>
      <c r="S14" s="306"/>
      <c r="T14" s="306"/>
      <c r="U14" s="306"/>
      <c r="V14" s="306"/>
      <c r="W14" s="306"/>
      <c r="X14" s="306"/>
      <c r="Y14" s="306"/>
      <c r="Z14" s="316"/>
      <c r="AA14" s="314"/>
      <c r="AB14" s="306"/>
      <c r="AC14" s="306"/>
      <c r="AD14" s="306"/>
      <c r="AE14" s="306"/>
      <c r="AF14" s="306"/>
      <c r="AG14" s="306"/>
      <c r="AH14" s="306"/>
      <c r="AI14" s="307"/>
      <c r="AJ14" s="204" t="str">
        <f t="shared" si="0"/>
        <v/>
      </c>
      <c r="AK14" s="205" t="str">
        <f t="shared" si="2"/>
        <v/>
      </c>
      <c r="AL14" s="314"/>
      <c r="AM14" s="306"/>
      <c r="AN14" s="206" t="str">
        <f t="shared" si="1"/>
        <v/>
      </c>
      <c r="AO14" s="207" t="str">
        <f t="shared" si="6"/>
        <v/>
      </c>
      <c r="AP14" s="229" t="str">
        <f t="shared" si="3"/>
        <v/>
      </c>
      <c r="AQ14" s="475"/>
      <c r="AR14" s="476"/>
      <c r="AS14" s="203" t="str">
        <f t="shared" si="4"/>
        <v/>
      </c>
      <c r="AT14" s="477" t="str">
        <f t="shared" si="7"/>
        <v/>
      </c>
      <c r="AU14" s="476"/>
      <c r="AV14" s="477" t="str">
        <f t="shared" si="8"/>
        <v/>
      </c>
      <c r="AW14" s="229" t="str">
        <f t="shared" si="9"/>
        <v/>
      </c>
      <c r="AX14" s="223" t="str">
        <f t="shared" si="5"/>
        <v/>
      </c>
      <c r="AY14" s="220" t="str">
        <f>IF(OR(นักเรียน!N14="ออก",AZ14="ร",AZ14="มส",AX14=""),"",IF(เกณฑ์!$N$19="ACT",VLOOKUP(AX14,gradeact,5,TRUE),VLOOKUP(AX14,grade1,5,TRUE)))</f>
        <v/>
      </c>
      <c r="AZ14" s="306"/>
    </row>
    <row r="15" spans="1:57" ht="15.75" customHeight="1" x14ac:dyDescent="0.5">
      <c r="B15" s="18">
        <v>10</v>
      </c>
      <c r="C15" s="203" t="str">
        <f>IF(นักเรียน!C15="","",นักเรียน!C15)</f>
        <v/>
      </c>
      <c r="D15" s="593" t="str">
        <f>IF(นักเรียน!E15="","",นักเรียน!E15)</f>
        <v/>
      </c>
      <c r="E15" s="594"/>
      <c r="F15" s="314"/>
      <c r="G15" s="306"/>
      <c r="H15" s="306"/>
      <c r="I15" s="306"/>
      <c r="J15" s="306"/>
      <c r="K15" s="306"/>
      <c r="L15" s="306"/>
      <c r="M15" s="306"/>
      <c r="N15" s="306"/>
      <c r="O15" s="306"/>
      <c r="P15" s="306"/>
      <c r="Q15" s="306"/>
      <c r="R15" s="306"/>
      <c r="S15" s="306"/>
      <c r="T15" s="306"/>
      <c r="U15" s="306"/>
      <c r="V15" s="306"/>
      <c r="W15" s="306"/>
      <c r="X15" s="306"/>
      <c r="Y15" s="306"/>
      <c r="Z15" s="316"/>
      <c r="AA15" s="314"/>
      <c r="AB15" s="306"/>
      <c r="AC15" s="306"/>
      <c r="AD15" s="306"/>
      <c r="AE15" s="306"/>
      <c r="AF15" s="306"/>
      <c r="AG15" s="306"/>
      <c r="AH15" s="306"/>
      <c r="AI15" s="307"/>
      <c r="AJ15" s="204" t="str">
        <f t="shared" si="0"/>
        <v/>
      </c>
      <c r="AK15" s="205" t="str">
        <f t="shared" si="2"/>
        <v/>
      </c>
      <c r="AL15" s="314"/>
      <c r="AM15" s="306"/>
      <c r="AN15" s="206" t="str">
        <f t="shared" si="1"/>
        <v/>
      </c>
      <c r="AO15" s="207" t="str">
        <f t="shared" si="6"/>
        <v/>
      </c>
      <c r="AP15" s="229" t="str">
        <f t="shared" si="3"/>
        <v/>
      </c>
      <c r="AQ15" s="475"/>
      <c r="AR15" s="476"/>
      <c r="AS15" s="203" t="str">
        <f t="shared" si="4"/>
        <v/>
      </c>
      <c r="AT15" s="477" t="str">
        <f t="shared" si="7"/>
        <v/>
      </c>
      <c r="AU15" s="476"/>
      <c r="AV15" s="477" t="str">
        <f t="shared" si="8"/>
        <v/>
      </c>
      <c r="AW15" s="229" t="str">
        <f t="shared" si="9"/>
        <v/>
      </c>
      <c r="AX15" s="223" t="str">
        <f t="shared" si="5"/>
        <v/>
      </c>
      <c r="AY15" s="220" t="str">
        <f>IF(OR(นักเรียน!N15="ออก",AZ15="ร",AZ15="มส",AX15=""),"",IF(เกณฑ์!$N$19="ACT",VLOOKUP(AX15,gradeact,5,TRUE),VLOOKUP(AX15,grade1,5,TRUE)))</f>
        <v/>
      </c>
      <c r="AZ15" s="306"/>
    </row>
    <row r="16" spans="1:57" ht="15.75" customHeight="1" x14ac:dyDescent="0.5">
      <c r="B16" s="18">
        <v>11</v>
      </c>
      <c r="C16" s="203" t="str">
        <f>IF(นักเรียน!C16="","",นักเรียน!C16)</f>
        <v/>
      </c>
      <c r="D16" s="593" t="str">
        <f>IF(นักเรียน!E16="","",นักเรียน!E16)</f>
        <v/>
      </c>
      <c r="E16" s="594"/>
      <c r="F16" s="314"/>
      <c r="G16" s="306"/>
      <c r="H16" s="306"/>
      <c r="I16" s="306"/>
      <c r="J16" s="306"/>
      <c r="K16" s="306"/>
      <c r="L16" s="306"/>
      <c r="M16" s="306"/>
      <c r="N16" s="306"/>
      <c r="O16" s="306"/>
      <c r="P16" s="306"/>
      <c r="Q16" s="306"/>
      <c r="R16" s="306"/>
      <c r="S16" s="306"/>
      <c r="T16" s="306"/>
      <c r="U16" s="306"/>
      <c r="V16" s="306"/>
      <c r="W16" s="306"/>
      <c r="X16" s="306"/>
      <c r="Y16" s="306"/>
      <c r="Z16" s="316"/>
      <c r="AA16" s="314"/>
      <c r="AB16" s="306"/>
      <c r="AC16" s="306"/>
      <c r="AD16" s="306"/>
      <c r="AE16" s="306"/>
      <c r="AF16" s="306"/>
      <c r="AG16" s="306"/>
      <c r="AH16" s="306"/>
      <c r="AI16" s="307"/>
      <c r="AJ16" s="204" t="str">
        <f t="shared" si="0"/>
        <v/>
      </c>
      <c r="AK16" s="205" t="str">
        <f t="shared" si="2"/>
        <v/>
      </c>
      <c r="AL16" s="314"/>
      <c r="AM16" s="306"/>
      <c r="AN16" s="206" t="str">
        <f t="shared" si="1"/>
        <v/>
      </c>
      <c r="AO16" s="207" t="str">
        <f t="shared" si="6"/>
        <v/>
      </c>
      <c r="AP16" s="229" t="str">
        <f t="shared" si="3"/>
        <v/>
      </c>
      <c r="AQ16" s="475"/>
      <c r="AR16" s="476"/>
      <c r="AS16" s="203" t="str">
        <f t="shared" si="4"/>
        <v/>
      </c>
      <c r="AT16" s="477" t="str">
        <f t="shared" si="7"/>
        <v/>
      </c>
      <c r="AU16" s="476"/>
      <c r="AV16" s="477" t="str">
        <f t="shared" si="8"/>
        <v/>
      </c>
      <c r="AW16" s="229" t="str">
        <f t="shared" si="9"/>
        <v/>
      </c>
      <c r="AX16" s="223" t="str">
        <f t="shared" si="5"/>
        <v/>
      </c>
      <c r="AY16" s="220" t="str">
        <f>IF(OR(นักเรียน!N16="ออก",AZ16="ร",AZ16="มส",AX16=""),"",IF(เกณฑ์!$N$19="ACT",VLOOKUP(AX16,gradeact,5,TRUE),VLOOKUP(AX16,grade1,5,TRUE)))</f>
        <v/>
      </c>
      <c r="AZ16" s="306"/>
    </row>
    <row r="17" spans="2:52" ht="15.75" customHeight="1" x14ac:dyDescent="0.5">
      <c r="B17" s="18">
        <v>12</v>
      </c>
      <c r="C17" s="203" t="str">
        <f>IF(นักเรียน!C17="","",นักเรียน!C17)</f>
        <v/>
      </c>
      <c r="D17" s="593" t="str">
        <f>IF(นักเรียน!E17="","",นักเรียน!E17)</f>
        <v/>
      </c>
      <c r="E17" s="594"/>
      <c r="F17" s="314"/>
      <c r="G17" s="306"/>
      <c r="H17" s="306"/>
      <c r="I17" s="306"/>
      <c r="J17" s="306"/>
      <c r="K17" s="306"/>
      <c r="L17" s="306"/>
      <c r="M17" s="306"/>
      <c r="N17" s="306"/>
      <c r="O17" s="306"/>
      <c r="P17" s="306"/>
      <c r="Q17" s="306"/>
      <c r="R17" s="306"/>
      <c r="S17" s="306"/>
      <c r="T17" s="306"/>
      <c r="U17" s="306"/>
      <c r="V17" s="306"/>
      <c r="W17" s="306"/>
      <c r="X17" s="306"/>
      <c r="Y17" s="306"/>
      <c r="Z17" s="316"/>
      <c r="AA17" s="314"/>
      <c r="AB17" s="306"/>
      <c r="AC17" s="306"/>
      <c r="AD17" s="306"/>
      <c r="AE17" s="306"/>
      <c r="AF17" s="306"/>
      <c r="AG17" s="306"/>
      <c r="AH17" s="306"/>
      <c r="AI17" s="307"/>
      <c r="AJ17" s="204" t="str">
        <f t="shared" si="0"/>
        <v/>
      </c>
      <c r="AK17" s="205" t="str">
        <f t="shared" si="2"/>
        <v/>
      </c>
      <c r="AL17" s="314"/>
      <c r="AM17" s="306"/>
      <c r="AN17" s="206" t="str">
        <f t="shared" si="1"/>
        <v/>
      </c>
      <c r="AO17" s="207" t="str">
        <f t="shared" si="6"/>
        <v/>
      </c>
      <c r="AP17" s="229" t="str">
        <f t="shared" si="3"/>
        <v/>
      </c>
      <c r="AQ17" s="475"/>
      <c r="AR17" s="476"/>
      <c r="AS17" s="203" t="str">
        <f t="shared" si="4"/>
        <v/>
      </c>
      <c r="AT17" s="477" t="str">
        <f t="shared" si="7"/>
        <v/>
      </c>
      <c r="AU17" s="476"/>
      <c r="AV17" s="477" t="str">
        <f t="shared" si="8"/>
        <v/>
      </c>
      <c r="AW17" s="229" t="str">
        <f t="shared" si="9"/>
        <v/>
      </c>
      <c r="AX17" s="223" t="str">
        <f t="shared" si="5"/>
        <v/>
      </c>
      <c r="AY17" s="220" t="str">
        <f>IF(OR(นักเรียน!N17="ออก",AZ17="ร",AZ17="มส",AX17=""),"",IF(เกณฑ์!$N$19="ACT",VLOOKUP(AX17,gradeact,5,TRUE),VLOOKUP(AX17,grade1,5,TRUE)))</f>
        <v/>
      </c>
      <c r="AZ17" s="306"/>
    </row>
    <row r="18" spans="2:52" ht="15.75" customHeight="1" x14ac:dyDescent="0.5">
      <c r="B18" s="18">
        <v>13</v>
      </c>
      <c r="C18" s="203" t="str">
        <f>IF(นักเรียน!C18="","",นักเรียน!C18)</f>
        <v/>
      </c>
      <c r="D18" s="593" t="str">
        <f>IF(นักเรียน!E18="","",นักเรียน!E18)</f>
        <v/>
      </c>
      <c r="E18" s="594"/>
      <c r="F18" s="314"/>
      <c r="G18" s="306"/>
      <c r="H18" s="306"/>
      <c r="I18" s="306"/>
      <c r="J18" s="306"/>
      <c r="K18" s="306"/>
      <c r="L18" s="306"/>
      <c r="M18" s="306"/>
      <c r="N18" s="306"/>
      <c r="O18" s="306"/>
      <c r="P18" s="306"/>
      <c r="Q18" s="306"/>
      <c r="R18" s="306"/>
      <c r="S18" s="306"/>
      <c r="T18" s="306"/>
      <c r="U18" s="306"/>
      <c r="V18" s="306"/>
      <c r="W18" s="306"/>
      <c r="X18" s="306"/>
      <c r="Y18" s="306"/>
      <c r="Z18" s="316"/>
      <c r="AA18" s="314"/>
      <c r="AB18" s="306"/>
      <c r="AC18" s="306"/>
      <c r="AD18" s="306"/>
      <c r="AE18" s="306"/>
      <c r="AF18" s="306"/>
      <c r="AG18" s="306"/>
      <c r="AH18" s="306"/>
      <c r="AI18" s="307"/>
      <c r="AJ18" s="204" t="str">
        <f t="shared" si="0"/>
        <v/>
      </c>
      <c r="AK18" s="205" t="str">
        <f t="shared" si="2"/>
        <v/>
      </c>
      <c r="AL18" s="314"/>
      <c r="AM18" s="306"/>
      <c r="AN18" s="206" t="str">
        <f t="shared" si="1"/>
        <v/>
      </c>
      <c r="AO18" s="207" t="str">
        <f t="shared" si="6"/>
        <v/>
      </c>
      <c r="AP18" s="229" t="str">
        <f t="shared" si="3"/>
        <v/>
      </c>
      <c r="AQ18" s="475"/>
      <c r="AR18" s="476"/>
      <c r="AS18" s="203" t="str">
        <f t="shared" si="4"/>
        <v/>
      </c>
      <c r="AT18" s="477" t="str">
        <f t="shared" si="7"/>
        <v/>
      </c>
      <c r="AU18" s="476"/>
      <c r="AV18" s="477" t="str">
        <f t="shared" si="8"/>
        <v/>
      </c>
      <c r="AW18" s="229" t="str">
        <f t="shared" si="9"/>
        <v/>
      </c>
      <c r="AX18" s="223" t="str">
        <f t="shared" si="5"/>
        <v/>
      </c>
      <c r="AY18" s="220" t="str">
        <f>IF(OR(นักเรียน!N18="ออก",AZ18="ร",AZ18="มส",AX18=""),"",IF(เกณฑ์!$N$19="ACT",VLOOKUP(AX18,gradeact,5,TRUE),VLOOKUP(AX18,grade1,5,TRUE)))</f>
        <v/>
      </c>
      <c r="AZ18" s="306"/>
    </row>
    <row r="19" spans="2:52" ht="15.75" customHeight="1" x14ac:dyDescent="0.5">
      <c r="B19" s="18">
        <v>14</v>
      </c>
      <c r="C19" s="203" t="str">
        <f>IF(นักเรียน!C19="","",นักเรียน!C19)</f>
        <v/>
      </c>
      <c r="D19" s="593" t="str">
        <f>IF(นักเรียน!E19="","",นักเรียน!E19)</f>
        <v/>
      </c>
      <c r="E19" s="594"/>
      <c r="F19" s="314"/>
      <c r="G19" s="306"/>
      <c r="H19" s="306"/>
      <c r="I19" s="306"/>
      <c r="J19" s="306"/>
      <c r="K19" s="306"/>
      <c r="L19" s="306"/>
      <c r="M19" s="306"/>
      <c r="N19" s="306"/>
      <c r="O19" s="306"/>
      <c r="P19" s="306"/>
      <c r="Q19" s="306"/>
      <c r="R19" s="306"/>
      <c r="S19" s="306"/>
      <c r="T19" s="306"/>
      <c r="U19" s="306"/>
      <c r="V19" s="306"/>
      <c r="W19" s="306"/>
      <c r="X19" s="306"/>
      <c r="Y19" s="306"/>
      <c r="Z19" s="316"/>
      <c r="AA19" s="314"/>
      <c r="AB19" s="306"/>
      <c r="AC19" s="306"/>
      <c r="AD19" s="306"/>
      <c r="AE19" s="306"/>
      <c r="AF19" s="306"/>
      <c r="AG19" s="306"/>
      <c r="AH19" s="306"/>
      <c r="AI19" s="307"/>
      <c r="AJ19" s="204" t="str">
        <f t="shared" si="0"/>
        <v/>
      </c>
      <c r="AK19" s="205" t="str">
        <f t="shared" si="2"/>
        <v/>
      </c>
      <c r="AL19" s="314"/>
      <c r="AM19" s="306"/>
      <c r="AN19" s="206" t="str">
        <f t="shared" si="1"/>
        <v/>
      </c>
      <c r="AO19" s="207" t="str">
        <f t="shared" si="6"/>
        <v/>
      </c>
      <c r="AP19" s="229" t="str">
        <f t="shared" si="3"/>
        <v/>
      </c>
      <c r="AQ19" s="475"/>
      <c r="AR19" s="476"/>
      <c r="AS19" s="203" t="str">
        <f t="shared" si="4"/>
        <v/>
      </c>
      <c r="AT19" s="477" t="str">
        <f t="shared" si="7"/>
        <v/>
      </c>
      <c r="AU19" s="476"/>
      <c r="AV19" s="477" t="str">
        <f t="shared" si="8"/>
        <v/>
      </c>
      <c r="AW19" s="229" t="str">
        <f t="shared" si="9"/>
        <v/>
      </c>
      <c r="AX19" s="223" t="str">
        <f t="shared" si="5"/>
        <v/>
      </c>
      <c r="AY19" s="220" t="str">
        <f>IF(OR(นักเรียน!N19="ออก",AZ19="ร",AZ19="มส",AX19=""),"",IF(เกณฑ์!$N$19="ACT",VLOOKUP(AX19,gradeact,5,TRUE),VLOOKUP(AX19,grade1,5,TRUE)))</f>
        <v/>
      </c>
      <c r="AZ19" s="306"/>
    </row>
    <row r="20" spans="2:52" ht="15.75" customHeight="1" x14ac:dyDescent="0.5">
      <c r="B20" s="18">
        <v>15</v>
      </c>
      <c r="C20" s="203" t="str">
        <f>IF(นักเรียน!C20="","",นักเรียน!C20)</f>
        <v/>
      </c>
      <c r="D20" s="593" t="str">
        <f>IF(นักเรียน!E20="","",นักเรียน!E20)</f>
        <v/>
      </c>
      <c r="E20" s="594"/>
      <c r="F20" s="314"/>
      <c r="G20" s="306"/>
      <c r="H20" s="306"/>
      <c r="I20" s="306"/>
      <c r="J20" s="306"/>
      <c r="K20" s="306"/>
      <c r="L20" s="306"/>
      <c r="M20" s="306"/>
      <c r="N20" s="306"/>
      <c r="O20" s="306"/>
      <c r="P20" s="306"/>
      <c r="Q20" s="306"/>
      <c r="R20" s="306"/>
      <c r="S20" s="306"/>
      <c r="T20" s="306"/>
      <c r="U20" s="306"/>
      <c r="V20" s="306"/>
      <c r="W20" s="306"/>
      <c r="X20" s="306"/>
      <c r="Y20" s="306"/>
      <c r="Z20" s="316"/>
      <c r="AA20" s="314"/>
      <c r="AB20" s="306"/>
      <c r="AC20" s="306"/>
      <c r="AD20" s="306"/>
      <c r="AE20" s="306"/>
      <c r="AF20" s="306"/>
      <c r="AG20" s="306"/>
      <c r="AH20" s="306"/>
      <c r="AI20" s="307"/>
      <c r="AJ20" s="204" t="str">
        <f t="shared" si="0"/>
        <v/>
      </c>
      <c r="AK20" s="205" t="str">
        <f t="shared" si="2"/>
        <v/>
      </c>
      <c r="AL20" s="314"/>
      <c r="AM20" s="306"/>
      <c r="AN20" s="206" t="str">
        <f t="shared" si="1"/>
        <v/>
      </c>
      <c r="AO20" s="207" t="str">
        <f t="shared" si="6"/>
        <v/>
      </c>
      <c r="AP20" s="229" t="str">
        <f t="shared" si="3"/>
        <v/>
      </c>
      <c r="AQ20" s="475"/>
      <c r="AR20" s="476"/>
      <c r="AS20" s="203" t="str">
        <f t="shared" si="4"/>
        <v/>
      </c>
      <c r="AT20" s="477" t="str">
        <f t="shared" si="7"/>
        <v/>
      </c>
      <c r="AU20" s="476"/>
      <c r="AV20" s="477" t="str">
        <f t="shared" si="8"/>
        <v/>
      </c>
      <c r="AW20" s="229" t="str">
        <f t="shared" si="9"/>
        <v/>
      </c>
      <c r="AX20" s="223" t="str">
        <f t="shared" si="5"/>
        <v/>
      </c>
      <c r="AY20" s="220" t="str">
        <f>IF(OR(นักเรียน!N20="ออก",AZ20="ร",AZ20="มส",AX20=""),"",IF(เกณฑ์!$N$19="ACT",VLOOKUP(AX20,gradeact,5,TRUE),VLOOKUP(AX20,grade1,5,TRUE)))</f>
        <v/>
      </c>
      <c r="AZ20" s="306"/>
    </row>
    <row r="21" spans="2:52" ht="15.75" customHeight="1" x14ac:dyDescent="0.5">
      <c r="B21" s="18">
        <v>16</v>
      </c>
      <c r="C21" s="203" t="str">
        <f>IF(นักเรียน!C21="","",นักเรียน!C21)</f>
        <v/>
      </c>
      <c r="D21" s="593" t="str">
        <f>IF(นักเรียน!E21="","",นักเรียน!E21)</f>
        <v/>
      </c>
      <c r="E21" s="594"/>
      <c r="F21" s="314"/>
      <c r="G21" s="306"/>
      <c r="H21" s="306"/>
      <c r="I21" s="306"/>
      <c r="J21" s="306"/>
      <c r="K21" s="306"/>
      <c r="L21" s="306"/>
      <c r="M21" s="306"/>
      <c r="N21" s="306"/>
      <c r="O21" s="306"/>
      <c r="P21" s="306"/>
      <c r="Q21" s="306"/>
      <c r="R21" s="306"/>
      <c r="S21" s="306"/>
      <c r="T21" s="306"/>
      <c r="U21" s="306"/>
      <c r="V21" s="306"/>
      <c r="W21" s="306"/>
      <c r="X21" s="306"/>
      <c r="Y21" s="306"/>
      <c r="Z21" s="316"/>
      <c r="AA21" s="314"/>
      <c r="AB21" s="306"/>
      <c r="AC21" s="306"/>
      <c r="AD21" s="306"/>
      <c r="AE21" s="306"/>
      <c r="AF21" s="306"/>
      <c r="AG21" s="306"/>
      <c r="AH21" s="306"/>
      <c r="AI21" s="307"/>
      <c r="AJ21" s="204" t="str">
        <f t="shared" si="0"/>
        <v/>
      </c>
      <c r="AK21" s="205" t="str">
        <f t="shared" si="2"/>
        <v/>
      </c>
      <c r="AL21" s="314"/>
      <c r="AM21" s="306"/>
      <c r="AN21" s="206" t="str">
        <f t="shared" si="1"/>
        <v/>
      </c>
      <c r="AO21" s="207" t="str">
        <f t="shared" si="6"/>
        <v/>
      </c>
      <c r="AP21" s="229" t="str">
        <f t="shared" si="3"/>
        <v/>
      </c>
      <c r="AQ21" s="475"/>
      <c r="AR21" s="476"/>
      <c r="AS21" s="203" t="str">
        <f t="shared" si="4"/>
        <v/>
      </c>
      <c r="AT21" s="477" t="str">
        <f t="shared" si="7"/>
        <v/>
      </c>
      <c r="AU21" s="476"/>
      <c r="AV21" s="477" t="str">
        <f t="shared" si="8"/>
        <v/>
      </c>
      <c r="AW21" s="229" t="str">
        <f t="shared" si="9"/>
        <v/>
      </c>
      <c r="AX21" s="223" t="str">
        <f t="shared" si="5"/>
        <v/>
      </c>
      <c r="AY21" s="220" t="str">
        <f>IF(OR(นักเรียน!N21="ออก",AZ21="ร",AZ21="มส",AX21=""),"",IF(เกณฑ์!$N$19="ACT",VLOOKUP(AX21,gradeact,5,TRUE),VLOOKUP(AX21,grade1,5,TRUE)))</f>
        <v/>
      </c>
      <c r="AZ21" s="306"/>
    </row>
    <row r="22" spans="2:52" ht="15.75" customHeight="1" x14ac:dyDescent="0.5">
      <c r="B22" s="18">
        <v>17</v>
      </c>
      <c r="C22" s="203" t="str">
        <f>IF(นักเรียน!C22="","",นักเรียน!C22)</f>
        <v/>
      </c>
      <c r="D22" s="593" t="str">
        <f>IF(นักเรียน!E22="","",นักเรียน!E22)</f>
        <v/>
      </c>
      <c r="E22" s="594"/>
      <c r="F22" s="314"/>
      <c r="G22" s="306"/>
      <c r="H22" s="306"/>
      <c r="I22" s="306"/>
      <c r="J22" s="306"/>
      <c r="K22" s="306"/>
      <c r="L22" s="306"/>
      <c r="M22" s="306"/>
      <c r="N22" s="306"/>
      <c r="O22" s="306"/>
      <c r="P22" s="306"/>
      <c r="Q22" s="306"/>
      <c r="R22" s="306"/>
      <c r="S22" s="306"/>
      <c r="T22" s="306"/>
      <c r="U22" s="306"/>
      <c r="V22" s="306"/>
      <c r="W22" s="306"/>
      <c r="X22" s="306"/>
      <c r="Y22" s="306"/>
      <c r="Z22" s="316"/>
      <c r="AA22" s="314"/>
      <c r="AB22" s="306"/>
      <c r="AC22" s="306"/>
      <c r="AD22" s="306"/>
      <c r="AE22" s="306"/>
      <c r="AF22" s="306"/>
      <c r="AG22" s="306"/>
      <c r="AH22" s="306"/>
      <c r="AI22" s="307"/>
      <c r="AJ22" s="204" t="str">
        <f t="shared" si="0"/>
        <v/>
      </c>
      <c r="AK22" s="205" t="str">
        <f t="shared" si="2"/>
        <v/>
      </c>
      <c r="AL22" s="314"/>
      <c r="AM22" s="306"/>
      <c r="AN22" s="206" t="str">
        <f t="shared" si="1"/>
        <v/>
      </c>
      <c r="AO22" s="207" t="str">
        <f t="shared" si="6"/>
        <v/>
      </c>
      <c r="AP22" s="229" t="str">
        <f t="shared" si="3"/>
        <v/>
      </c>
      <c r="AQ22" s="475"/>
      <c r="AR22" s="476"/>
      <c r="AS22" s="203" t="str">
        <f t="shared" si="4"/>
        <v/>
      </c>
      <c r="AT22" s="477" t="str">
        <f t="shared" si="7"/>
        <v/>
      </c>
      <c r="AU22" s="476"/>
      <c r="AV22" s="477" t="str">
        <f t="shared" si="8"/>
        <v/>
      </c>
      <c r="AW22" s="229" t="str">
        <f t="shared" si="9"/>
        <v/>
      </c>
      <c r="AX22" s="223" t="str">
        <f t="shared" si="5"/>
        <v/>
      </c>
      <c r="AY22" s="220" t="str">
        <f>IF(OR(นักเรียน!N22="ออก",AZ22="ร",AZ22="มส",AX22=""),"",IF(เกณฑ์!$N$19="ACT",VLOOKUP(AX22,gradeact,5,TRUE),VLOOKUP(AX22,grade1,5,TRUE)))</f>
        <v/>
      </c>
      <c r="AZ22" s="306"/>
    </row>
    <row r="23" spans="2:52" ht="15.75" customHeight="1" x14ac:dyDescent="0.5">
      <c r="B23" s="18">
        <v>18</v>
      </c>
      <c r="C23" s="203" t="str">
        <f>IF(นักเรียน!C23="","",นักเรียน!C23)</f>
        <v/>
      </c>
      <c r="D23" s="593" t="str">
        <f>IF(นักเรียน!E23="","",นักเรียน!E23)</f>
        <v/>
      </c>
      <c r="E23" s="594"/>
      <c r="F23" s="314"/>
      <c r="G23" s="306"/>
      <c r="H23" s="306"/>
      <c r="I23" s="306"/>
      <c r="J23" s="306"/>
      <c r="K23" s="306"/>
      <c r="L23" s="306"/>
      <c r="M23" s="306"/>
      <c r="N23" s="306"/>
      <c r="O23" s="306"/>
      <c r="P23" s="306"/>
      <c r="Q23" s="306"/>
      <c r="R23" s="306"/>
      <c r="S23" s="306"/>
      <c r="T23" s="306"/>
      <c r="U23" s="306"/>
      <c r="V23" s="306"/>
      <c r="W23" s="306"/>
      <c r="X23" s="306"/>
      <c r="Y23" s="306"/>
      <c r="Z23" s="316"/>
      <c r="AA23" s="314"/>
      <c r="AB23" s="306"/>
      <c r="AC23" s="306"/>
      <c r="AD23" s="306"/>
      <c r="AE23" s="306"/>
      <c r="AF23" s="306"/>
      <c r="AG23" s="306"/>
      <c r="AH23" s="306"/>
      <c r="AI23" s="307"/>
      <c r="AJ23" s="204" t="str">
        <f t="shared" si="0"/>
        <v/>
      </c>
      <c r="AK23" s="205" t="str">
        <f t="shared" si="2"/>
        <v/>
      </c>
      <c r="AL23" s="314"/>
      <c r="AM23" s="306"/>
      <c r="AN23" s="206" t="str">
        <f t="shared" si="1"/>
        <v/>
      </c>
      <c r="AO23" s="207" t="str">
        <f t="shared" si="6"/>
        <v/>
      </c>
      <c r="AP23" s="229" t="str">
        <f t="shared" si="3"/>
        <v/>
      </c>
      <c r="AQ23" s="475"/>
      <c r="AR23" s="476"/>
      <c r="AS23" s="203" t="str">
        <f t="shared" si="4"/>
        <v/>
      </c>
      <c r="AT23" s="477" t="str">
        <f t="shared" si="7"/>
        <v/>
      </c>
      <c r="AU23" s="476"/>
      <c r="AV23" s="477" t="str">
        <f t="shared" si="8"/>
        <v/>
      </c>
      <c r="AW23" s="229" t="str">
        <f t="shared" si="9"/>
        <v/>
      </c>
      <c r="AX23" s="223" t="str">
        <f t="shared" si="5"/>
        <v/>
      </c>
      <c r="AY23" s="220" t="str">
        <f>IF(OR(นักเรียน!N23="ออก",AZ23="ร",AZ23="มส",AX23=""),"",IF(เกณฑ์!$N$19="ACT",VLOOKUP(AX23,gradeact,5,TRUE),VLOOKUP(AX23,grade1,5,TRUE)))</f>
        <v/>
      </c>
      <c r="AZ23" s="306"/>
    </row>
    <row r="24" spans="2:52" ht="15.75" customHeight="1" x14ac:dyDescent="0.5">
      <c r="B24" s="18">
        <v>19</v>
      </c>
      <c r="C24" s="203" t="str">
        <f>IF(นักเรียน!C24="","",นักเรียน!C24)</f>
        <v/>
      </c>
      <c r="D24" s="593" t="str">
        <f>IF(นักเรียน!E24="","",นักเรียน!E24)</f>
        <v/>
      </c>
      <c r="E24" s="594"/>
      <c r="F24" s="314"/>
      <c r="G24" s="306"/>
      <c r="H24" s="306"/>
      <c r="I24" s="306"/>
      <c r="J24" s="306"/>
      <c r="K24" s="306"/>
      <c r="L24" s="306"/>
      <c r="M24" s="306"/>
      <c r="N24" s="306"/>
      <c r="O24" s="306"/>
      <c r="P24" s="306"/>
      <c r="Q24" s="306"/>
      <c r="R24" s="306"/>
      <c r="S24" s="306"/>
      <c r="T24" s="306"/>
      <c r="U24" s="306"/>
      <c r="V24" s="306"/>
      <c r="W24" s="306"/>
      <c r="X24" s="306"/>
      <c r="Y24" s="306"/>
      <c r="Z24" s="316"/>
      <c r="AA24" s="314"/>
      <c r="AB24" s="306"/>
      <c r="AC24" s="306"/>
      <c r="AD24" s="306"/>
      <c r="AE24" s="306"/>
      <c r="AF24" s="306"/>
      <c r="AG24" s="306"/>
      <c r="AH24" s="306"/>
      <c r="AI24" s="307"/>
      <c r="AJ24" s="204" t="str">
        <f t="shared" si="0"/>
        <v/>
      </c>
      <c r="AK24" s="205" t="str">
        <f t="shared" si="2"/>
        <v/>
      </c>
      <c r="AL24" s="314"/>
      <c r="AM24" s="306"/>
      <c r="AN24" s="206" t="str">
        <f t="shared" si="1"/>
        <v/>
      </c>
      <c r="AO24" s="207" t="str">
        <f t="shared" si="6"/>
        <v/>
      </c>
      <c r="AP24" s="229" t="str">
        <f t="shared" si="3"/>
        <v/>
      </c>
      <c r="AQ24" s="475"/>
      <c r="AR24" s="476"/>
      <c r="AS24" s="203" t="str">
        <f t="shared" si="4"/>
        <v/>
      </c>
      <c r="AT24" s="477" t="str">
        <f t="shared" si="7"/>
        <v/>
      </c>
      <c r="AU24" s="476"/>
      <c r="AV24" s="477" t="str">
        <f t="shared" si="8"/>
        <v/>
      </c>
      <c r="AW24" s="229" t="str">
        <f t="shared" si="9"/>
        <v/>
      </c>
      <c r="AX24" s="223" t="str">
        <f t="shared" si="5"/>
        <v/>
      </c>
      <c r="AY24" s="220" t="str">
        <f>IF(OR(นักเรียน!N24="ออก",AZ24="ร",AZ24="มส",AX24=""),"",IF(เกณฑ์!$N$19="ACT",VLOOKUP(AX24,gradeact,5,TRUE),VLOOKUP(AX24,grade1,5,TRUE)))</f>
        <v/>
      </c>
      <c r="AZ24" s="306"/>
    </row>
    <row r="25" spans="2:52" ht="15.75" customHeight="1" x14ac:dyDescent="0.5">
      <c r="B25" s="18">
        <v>20</v>
      </c>
      <c r="C25" s="203" t="str">
        <f>IF(นักเรียน!C25="","",นักเรียน!C25)</f>
        <v/>
      </c>
      <c r="D25" s="593" t="str">
        <f>IF(นักเรียน!E25="","",นักเรียน!E25)</f>
        <v/>
      </c>
      <c r="E25" s="594"/>
      <c r="F25" s="314"/>
      <c r="G25" s="306"/>
      <c r="H25" s="306"/>
      <c r="I25" s="306"/>
      <c r="J25" s="306"/>
      <c r="K25" s="306"/>
      <c r="L25" s="306"/>
      <c r="M25" s="306"/>
      <c r="N25" s="306"/>
      <c r="O25" s="306"/>
      <c r="P25" s="306"/>
      <c r="Q25" s="306"/>
      <c r="R25" s="306"/>
      <c r="S25" s="306"/>
      <c r="T25" s="306"/>
      <c r="U25" s="306"/>
      <c r="V25" s="306"/>
      <c r="W25" s="306"/>
      <c r="X25" s="306"/>
      <c r="Y25" s="306"/>
      <c r="Z25" s="316"/>
      <c r="AA25" s="314"/>
      <c r="AB25" s="306"/>
      <c r="AC25" s="306"/>
      <c r="AD25" s="306"/>
      <c r="AE25" s="306"/>
      <c r="AF25" s="306"/>
      <c r="AG25" s="306"/>
      <c r="AH25" s="306"/>
      <c r="AI25" s="307"/>
      <c r="AJ25" s="204" t="str">
        <f t="shared" si="0"/>
        <v/>
      </c>
      <c r="AK25" s="205" t="str">
        <f t="shared" si="2"/>
        <v/>
      </c>
      <c r="AL25" s="314"/>
      <c r="AM25" s="306"/>
      <c r="AN25" s="206" t="str">
        <f t="shared" si="1"/>
        <v/>
      </c>
      <c r="AO25" s="207" t="str">
        <f t="shared" si="6"/>
        <v/>
      </c>
      <c r="AP25" s="229" t="str">
        <f t="shared" si="3"/>
        <v/>
      </c>
      <c r="AQ25" s="475"/>
      <c r="AR25" s="476"/>
      <c r="AS25" s="203" t="str">
        <f t="shared" si="4"/>
        <v/>
      </c>
      <c r="AT25" s="477" t="str">
        <f t="shared" si="7"/>
        <v/>
      </c>
      <c r="AU25" s="476"/>
      <c r="AV25" s="477" t="str">
        <f t="shared" si="8"/>
        <v/>
      </c>
      <c r="AW25" s="229" t="str">
        <f t="shared" si="9"/>
        <v/>
      </c>
      <c r="AX25" s="223" t="str">
        <f t="shared" si="5"/>
        <v/>
      </c>
      <c r="AY25" s="220" t="str">
        <f>IF(OR(นักเรียน!N25="ออก",AZ25="ร",AZ25="มส",AX25=""),"",IF(เกณฑ์!$N$19="ACT",VLOOKUP(AX25,gradeact,5,TRUE),VLOOKUP(AX25,grade1,5,TRUE)))</f>
        <v/>
      </c>
      <c r="AZ25" s="306"/>
    </row>
    <row r="26" spans="2:52" ht="15.75" customHeight="1" x14ac:dyDescent="0.5">
      <c r="B26" s="18">
        <v>21</v>
      </c>
      <c r="C26" s="203" t="str">
        <f>IF(นักเรียน!C26="","",นักเรียน!C26)</f>
        <v/>
      </c>
      <c r="D26" s="593" t="str">
        <f>IF(นักเรียน!E26="","",นักเรียน!E26)</f>
        <v/>
      </c>
      <c r="E26" s="594"/>
      <c r="F26" s="314"/>
      <c r="G26" s="306"/>
      <c r="H26" s="306"/>
      <c r="I26" s="306"/>
      <c r="J26" s="306"/>
      <c r="K26" s="306"/>
      <c r="L26" s="306"/>
      <c r="M26" s="306"/>
      <c r="N26" s="306"/>
      <c r="O26" s="306"/>
      <c r="P26" s="306"/>
      <c r="Q26" s="306"/>
      <c r="R26" s="306"/>
      <c r="S26" s="306"/>
      <c r="T26" s="306"/>
      <c r="U26" s="306"/>
      <c r="V26" s="306"/>
      <c r="W26" s="306"/>
      <c r="X26" s="306"/>
      <c r="Y26" s="306"/>
      <c r="Z26" s="316"/>
      <c r="AA26" s="314"/>
      <c r="AB26" s="306"/>
      <c r="AC26" s="306"/>
      <c r="AD26" s="306"/>
      <c r="AE26" s="306"/>
      <c r="AF26" s="306"/>
      <c r="AG26" s="306"/>
      <c r="AH26" s="306"/>
      <c r="AI26" s="307"/>
      <c r="AJ26" s="204" t="str">
        <f t="shared" si="0"/>
        <v/>
      </c>
      <c r="AK26" s="205" t="str">
        <f t="shared" si="2"/>
        <v/>
      </c>
      <c r="AL26" s="314"/>
      <c r="AM26" s="306"/>
      <c r="AN26" s="206" t="str">
        <f t="shared" si="1"/>
        <v/>
      </c>
      <c r="AO26" s="207" t="str">
        <f t="shared" si="6"/>
        <v/>
      </c>
      <c r="AP26" s="229" t="str">
        <f t="shared" si="3"/>
        <v/>
      </c>
      <c r="AQ26" s="475"/>
      <c r="AR26" s="476"/>
      <c r="AS26" s="203" t="str">
        <f t="shared" si="4"/>
        <v/>
      </c>
      <c r="AT26" s="477" t="str">
        <f t="shared" si="7"/>
        <v/>
      </c>
      <c r="AU26" s="476"/>
      <c r="AV26" s="477" t="str">
        <f t="shared" si="8"/>
        <v/>
      </c>
      <c r="AW26" s="229" t="str">
        <f t="shared" si="9"/>
        <v/>
      </c>
      <c r="AX26" s="223" t="str">
        <f t="shared" si="5"/>
        <v/>
      </c>
      <c r="AY26" s="220" t="str">
        <f>IF(OR(นักเรียน!N26="ออก",AZ26="ร",AZ26="มส",AX26=""),"",IF(เกณฑ์!$N$19="ACT",VLOOKUP(AX26,gradeact,5,TRUE),VLOOKUP(AX26,grade1,5,TRUE)))</f>
        <v/>
      </c>
      <c r="AZ26" s="306"/>
    </row>
    <row r="27" spans="2:52" ht="15.75" customHeight="1" x14ac:dyDescent="0.5">
      <c r="B27" s="18">
        <v>22</v>
      </c>
      <c r="C27" s="203" t="str">
        <f>IF(นักเรียน!C27="","",นักเรียน!C27)</f>
        <v/>
      </c>
      <c r="D27" s="593" t="str">
        <f>IF(นักเรียน!E27="","",นักเรียน!E27)</f>
        <v/>
      </c>
      <c r="E27" s="594"/>
      <c r="F27" s="314"/>
      <c r="G27" s="306"/>
      <c r="H27" s="306"/>
      <c r="I27" s="306"/>
      <c r="J27" s="306"/>
      <c r="K27" s="306"/>
      <c r="L27" s="306"/>
      <c r="M27" s="306"/>
      <c r="N27" s="306"/>
      <c r="O27" s="306"/>
      <c r="P27" s="306"/>
      <c r="Q27" s="306"/>
      <c r="R27" s="306"/>
      <c r="S27" s="306"/>
      <c r="T27" s="306"/>
      <c r="U27" s="306"/>
      <c r="V27" s="306"/>
      <c r="W27" s="306"/>
      <c r="X27" s="306"/>
      <c r="Y27" s="306"/>
      <c r="Z27" s="316"/>
      <c r="AA27" s="314"/>
      <c r="AB27" s="306"/>
      <c r="AC27" s="306"/>
      <c r="AD27" s="306"/>
      <c r="AE27" s="306"/>
      <c r="AF27" s="306"/>
      <c r="AG27" s="306"/>
      <c r="AH27" s="306"/>
      <c r="AI27" s="307"/>
      <c r="AJ27" s="204" t="str">
        <f t="shared" si="0"/>
        <v/>
      </c>
      <c r="AK27" s="205" t="str">
        <f t="shared" si="2"/>
        <v/>
      </c>
      <c r="AL27" s="314"/>
      <c r="AM27" s="306"/>
      <c r="AN27" s="206" t="str">
        <f t="shared" si="1"/>
        <v/>
      </c>
      <c r="AO27" s="207" t="str">
        <f t="shared" si="6"/>
        <v/>
      </c>
      <c r="AP27" s="229" t="str">
        <f t="shared" si="3"/>
        <v/>
      </c>
      <c r="AQ27" s="475"/>
      <c r="AR27" s="476"/>
      <c r="AS27" s="203" t="str">
        <f t="shared" si="4"/>
        <v/>
      </c>
      <c r="AT27" s="477" t="str">
        <f t="shared" si="7"/>
        <v/>
      </c>
      <c r="AU27" s="476"/>
      <c r="AV27" s="477" t="str">
        <f t="shared" si="8"/>
        <v/>
      </c>
      <c r="AW27" s="229" t="str">
        <f t="shared" si="9"/>
        <v/>
      </c>
      <c r="AX27" s="223" t="str">
        <f t="shared" si="5"/>
        <v/>
      </c>
      <c r="AY27" s="220" t="str">
        <f>IF(OR(นักเรียน!N27="ออก",AZ27="ร",AZ27="มส",AX27=""),"",IF(เกณฑ์!$N$19="ACT",VLOOKUP(AX27,gradeact,5,TRUE),VLOOKUP(AX27,grade1,5,TRUE)))</f>
        <v/>
      </c>
      <c r="AZ27" s="306"/>
    </row>
    <row r="28" spans="2:52" ht="15.75" customHeight="1" x14ac:dyDescent="0.5">
      <c r="B28" s="18">
        <v>23</v>
      </c>
      <c r="C28" s="203" t="str">
        <f>IF(นักเรียน!C28="","",นักเรียน!C28)</f>
        <v/>
      </c>
      <c r="D28" s="593" t="str">
        <f>IF(นักเรียน!E28="","",นักเรียน!E28)</f>
        <v/>
      </c>
      <c r="E28" s="594"/>
      <c r="F28" s="314"/>
      <c r="G28" s="306"/>
      <c r="H28" s="306"/>
      <c r="I28" s="306"/>
      <c r="J28" s="306"/>
      <c r="K28" s="306"/>
      <c r="L28" s="306"/>
      <c r="M28" s="306"/>
      <c r="N28" s="306"/>
      <c r="O28" s="306"/>
      <c r="P28" s="306"/>
      <c r="Q28" s="306"/>
      <c r="R28" s="306"/>
      <c r="S28" s="306"/>
      <c r="T28" s="306"/>
      <c r="U28" s="306"/>
      <c r="V28" s="306"/>
      <c r="W28" s="306"/>
      <c r="X28" s="306"/>
      <c r="Y28" s="306"/>
      <c r="Z28" s="316"/>
      <c r="AA28" s="314"/>
      <c r="AB28" s="306"/>
      <c r="AC28" s="306"/>
      <c r="AD28" s="306"/>
      <c r="AE28" s="306"/>
      <c r="AF28" s="306"/>
      <c r="AG28" s="306"/>
      <c r="AH28" s="306"/>
      <c r="AI28" s="307"/>
      <c r="AJ28" s="204" t="str">
        <f t="shared" si="0"/>
        <v/>
      </c>
      <c r="AK28" s="205" t="str">
        <f t="shared" si="2"/>
        <v/>
      </c>
      <c r="AL28" s="314"/>
      <c r="AM28" s="306"/>
      <c r="AN28" s="206" t="str">
        <f t="shared" si="1"/>
        <v/>
      </c>
      <c r="AO28" s="207" t="str">
        <f t="shared" si="6"/>
        <v/>
      </c>
      <c r="AP28" s="229" t="str">
        <f t="shared" si="3"/>
        <v/>
      </c>
      <c r="AQ28" s="475"/>
      <c r="AR28" s="476"/>
      <c r="AS28" s="203" t="str">
        <f t="shared" si="4"/>
        <v/>
      </c>
      <c r="AT28" s="477" t="str">
        <f t="shared" si="7"/>
        <v/>
      </c>
      <c r="AU28" s="476"/>
      <c r="AV28" s="477" t="str">
        <f t="shared" si="8"/>
        <v/>
      </c>
      <c r="AW28" s="229" t="str">
        <f t="shared" si="9"/>
        <v/>
      </c>
      <c r="AX28" s="223" t="str">
        <f t="shared" si="5"/>
        <v/>
      </c>
      <c r="AY28" s="220" t="str">
        <f>IF(OR(นักเรียน!N28="ออก",AZ28="ร",AZ28="มส",AX28=""),"",IF(เกณฑ์!$N$19="ACT",VLOOKUP(AX28,gradeact,5,TRUE),VLOOKUP(AX28,grade1,5,TRUE)))</f>
        <v/>
      </c>
      <c r="AZ28" s="306"/>
    </row>
    <row r="29" spans="2:52" ht="15.75" customHeight="1" x14ac:dyDescent="0.5">
      <c r="B29" s="18">
        <v>24</v>
      </c>
      <c r="C29" s="203" t="str">
        <f>IF(นักเรียน!C29="","",นักเรียน!C29)</f>
        <v/>
      </c>
      <c r="D29" s="593" t="str">
        <f>IF(นักเรียน!E29="","",นักเรียน!E29)</f>
        <v/>
      </c>
      <c r="E29" s="594"/>
      <c r="F29" s="314"/>
      <c r="G29" s="306"/>
      <c r="H29" s="306"/>
      <c r="I29" s="306"/>
      <c r="J29" s="306"/>
      <c r="K29" s="306"/>
      <c r="L29" s="306"/>
      <c r="M29" s="306"/>
      <c r="N29" s="306"/>
      <c r="O29" s="306"/>
      <c r="P29" s="306"/>
      <c r="Q29" s="306"/>
      <c r="R29" s="306"/>
      <c r="S29" s="306"/>
      <c r="T29" s="306"/>
      <c r="U29" s="306"/>
      <c r="V29" s="306"/>
      <c r="W29" s="306"/>
      <c r="X29" s="306"/>
      <c r="Y29" s="306"/>
      <c r="Z29" s="316"/>
      <c r="AA29" s="314"/>
      <c r="AB29" s="306"/>
      <c r="AC29" s="306"/>
      <c r="AD29" s="306"/>
      <c r="AE29" s="306"/>
      <c r="AF29" s="306"/>
      <c r="AG29" s="306"/>
      <c r="AH29" s="306"/>
      <c r="AI29" s="307"/>
      <c r="AJ29" s="204" t="str">
        <f t="shared" si="0"/>
        <v/>
      </c>
      <c r="AK29" s="205" t="str">
        <f t="shared" si="2"/>
        <v/>
      </c>
      <c r="AL29" s="314"/>
      <c r="AM29" s="306"/>
      <c r="AN29" s="206" t="str">
        <f t="shared" si="1"/>
        <v/>
      </c>
      <c r="AO29" s="207" t="str">
        <f t="shared" si="6"/>
        <v/>
      </c>
      <c r="AP29" s="229" t="str">
        <f t="shared" si="3"/>
        <v/>
      </c>
      <c r="AQ29" s="475"/>
      <c r="AR29" s="476"/>
      <c r="AS29" s="203" t="str">
        <f t="shared" si="4"/>
        <v/>
      </c>
      <c r="AT29" s="477" t="str">
        <f t="shared" si="7"/>
        <v/>
      </c>
      <c r="AU29" s="476"/>
      <c r="AV29" s="477" t="str">
        <f t="shared" si="8"/>
        <v/>
      </c>
      <c r="AW29" s="229" t="str">
        <f t="shared" si="9"/>
        <v/>
      </c>
      <c r="AX29" s="223" t="str">
        <f t="shared" si="5"/>
        <v/>
      </c>
      <c r="AY29" s="220" t="str">
        <f>IF(OR(นักเรียน!N29="ออก",AZ29="ร",AZ29="มส",AX29=""),"",IF(เกณฑ์!$N$19="ACT",VLOOKUP(AX29,gradeact,5,TRUE),VLOOKUP(AX29,grade1,5,TRUE)))</f>
        <v/>
      </c>
      <c r="AZ29" s="306"/>
    </row>
    <row r="30" spans="2:52" ht="15.75" customHeight="1" x14ac:dyDescent="0.5">
      <c r="B30" s="18">
        <v>25</v>
      </c>
      <c r="C30" s="203" t="str">
        <f>IF(นักเรียน!C30="","",นักเรียน!C30)</f>
        <v/>
      </c>
      <c r="D30" s="593" t="str">
        <f>IF(นักเรียน!E30="","",นักเรียน!E30)</f>
        <v/>
      </c>
      <c r="E30" s="594"/>
      <c r="F30" s="314"/>
      <c r="G30" s="306"/>
      <c r="H30" s="306"/>
      <c r="I30" s="306"/>
      <c r="J30" s="306"/>
      <c r="K30" s="306"/>
      <c r="L30" s="306"/>
      <c r="M30" s="306"/>
      <c r="N30" s="306"/>
      <c r="O30" s="306"/>
      <c r="P30" s="306"/>
      <c r="Q30" s="306"/>
      <c r="R30" s="306"/>
      <c r="S30" s="306"/>
      <c r="T30" s="306"/>
      <c r="U30" s="306"/>
      <c r="V30" s="306"/>
      <c r="W30" s="306"/>
      <c r="X30" s="306"/>
      <c r="Y30" s="306"/>
      <c r="Z30" s="316"/>
      <c r="AA30" s="314"/>
      <c r="AB30" s="306"/>
      <c r="AC30" s="306"/>
      <c r="AD30" s="306"/>
      <c r="AE30" s="306"/>
      <c r="AF30" s="306"/>
      <c r="AG30" s="306"/>
      <c r="AH30" s="306"/>
      <c r="AI30" s="307"/>
      <c r="AJ30" s="204" t="str">
        <f t="shared" si="0"/>
        <v/>
      </c>
      <c r="AK30" s="205" t="str">
        <f t="shared" si="2"/>
        <v/>
      </c>
      <c r="AL30" s="314"/>
      <c r="AM30" s="306"/>
      <c r="AN30" s="206" t="str">
        <f t="shared" si="1"/>
        <v/>
      </c>
      <c r="AO30" s="207" t="str">
        <f t="shared" si="6"/>
        <v/>
      </c>
      <c r="AP30" s="229" t="str">
        <f t="shared" si="3"/>
        <v/>
      </c>
      <c r="AQ30" s="475"/>
      <c r="AR30" s="476"/>
      <c r="AS30" s="203" t="str">
        <f t="shared" si="4"/>
        <v/>
      </c>
      <c r="AT30" s="477" t="str">
        <f t="shared" si="7"/>
        <v/>
      </c>
      <c r="AU30" s="476"/>
      <c r="AV30" s="477" t="str">
        <f t="shared" si="8"/>
        <v/>
      </c>
      <c r="AW30" s="229" t="str">
        <f t="shared" si="9"/>
        <v/>
      </c>
      <c r="AX30" s="223" t="str">
        <f t="shared" si="5"/>
        <v/>
      </c>
      <c r="AY30" s="220" t="str">
        <f>IF(OR(นักเรียน!N30="ออก",AZ30="ร",AZ30="มส",AX30=""),"",IF(เกณฑ์!$N$19="ACT",VLOOKUP(AX30,gradeact,5,TRUE),VLOOKUP(AX30,grade1,5,TRUE)))</f>
        <v/>
      </c>
      <c r="AZ30" s="306"/>
    </row>
    <row r="31" spans="2:52" ht="15.75" customHeight="1" x14ac:dyDescent="0.5">
      <c r="B31" s="18">
        <v>26</v>
      </c>
      <c r="C31" s="203" t="str">
        <f>IF(นักเรียน!C31="","",นักเรียน!C31)</f>
        <v/>
      </c>
      <c r="D31" s="593" t="str">
        <f>IF(นักเรียน!E31="","",นักเรียน!E31)</f>
        <v/>
      </c>
      <c r="E31" s="594"/>
      <c r="F31" s="314"/>
      <c r="G31" s="306"/>
      <c r="H31" s="306"/>
      <c r="I31" s="306"/>
      <c r="J31" s="306"/>
      <c r="K31" s="306"/>
      <c r="L31" s="306"/>
      <c r="M31" s="306"/>
      <c r="N31" s="306"/>
      <c r="O31" s="306"/>
      <c r="P31" s="306"/>
      <c r="Q31" s="306"/>
      <c r="R31" s="306"/>
      <c r="S31" s="306"/>
      <c r="T31" s="306"/>
      <c r="U31" s="306"/>
      <c r="V31" s="306"/>
      <c r="W31" s="306"/>
      <c r="X31" s="306"/>
      <c r="Y31" s="306"/>
      <c r="Z31" s="316"/>
      <c r="AA31" s="314"/>
      <c r="AB31" s="306"/>
      <c r="AC31" s="306"/>
      <c r="AD31" s="306"/>
      <c r="AE31" s="306"/>
      <c r="AF31" s="306"/>
      <c r="AG31" s="306"/>
      <c r="AH31" s="306"/>
      <c r="AI31" s="307"/>
      <c r="AJ31" s="204" t="str">
        <f t="shared" si="0"/>
        <v/>
      </c>
      <c r="AK31" s="205" t="str">
        <f t="shared" si="2"/>
        <v/>
      </c>
      <c r="AL31" s="314"/>
      <c r="AM31" s="306"/>
      <c r="AN31" s="206" t="str">
        <f t="shared" si="1"/>
        <v/>
      </c>
      <c r="AO31" s="207" t="str">
        <f t="shared" si="6"/>
        <v/>
      </c>
      <c r="AP31" s="229" t="str">
        <f t="shared" si="3"/>
        <v/>
      </c>
      <c r="AQ31" s="475"/>
      <c r="AR31" s="476"/>
      <c r="AS31" s="203" t="str">
        <f t="shared" si="4"/>
        <v/>
      </c>
      <c r="AT31" s="477" t="str">
        <f t="shared" si="7"/>
        <v/>
      </c>
      <c r="AU31" s="476"/>
      <c r="AV31" s="477" t="str">
        <f t="shared" si="8"/>
        <v/>
      </c>
      <c r="AW31" s="229" t="str">
        <f t="shared" si="9"/>
        <v/>
      </c>
      <c r="AX31" s="223" t="str">
        <f t="shared" si="5"/>
        <v/>
      </c>
      <c r="AY31" s="220" t="str">
        <f>IF(OR(นักเรียน!N31="ออก",AZ31="ร",AZ31="มส",AX31=""),"",IF(เกณฑ์!$N$19="ACT",VLOOKUP(AX31,gradeact,5,TRUE),VLOOKUP(AX31,grade1,5,TRUE)))</f>
        <v/>
      </c>
      <c r="AZ31" s="306"/>
    </row>
    <row r="32" spans="2:52" ht="15.75" customHeight="1" x14ac:dyDescent="0.5">
      <c r="B32" s="18">
        <v>27</v>
      </c>
      <c r="C32" s="203" t="str">
        <f>IF(นักเรียน!C32="","",นักเรียน!C32)</f>
        <v/>
      </c>
      <c r="D32" s="593" t="str">
        <f>IF(นักเรียน!E32="","",นักเรียน!E32)</f>
        <v/>
      </c>
      <c r="E32" s="594"/>
      <c r="F32" s="314"/>
      <c r="G32" s="306"/>
      <c r="H32" s="306"/>
      <c r="I32" s="306"/>
      <c r="J32" s="306"/>
      <c r="K32" s="306"/>
      <c r="L32" s="306"/>
      <c r="M32" s="306"/>
      <c r="N32" s="306"/>
      <c r="O32" s="306"/>
      <c r="P32" s="306"/>
      <c r="Q32" s="306"/>
      <c r="R32" s="306"/>
      <c r="S32" s="306"/>
      <c r="T32" s="306"/>
      <c r="U32" s="306"/>
      <c r="V32" s="306"/>
      <c r="W32" s="306"/>
      <c r="X32" s="306"/>
      <c r="Y32" s="306"/>
      <c r="Z32" s="316"/>
      <c r="AA32" s="314"/>
      <c r="AB32" s="306"/>
      <c r="AC32" s="306"/>
      <c r="AD32" s="306"/>
      <c r="AE32" s="306"/>
      <c r="AF32" s="306"/>
      <c r="AG32" s="306"/>
      <c r="AH32" s="306"/>
      <c r="AI32" s="307"/>
      <c r="AJ32" s="204" t="str">
        <f t="shared" si="0"/>
        <v/>
      </c>
      <c r="AK32" s="205" t="str">
        <f t="shared" si="2"/>
        <v/>
      </c>
      <c r="AL32" s="314"/>
      <c r="AM32" s="306"/>
      <c r="AN32" s="206" t="str">
        <f t="shared" si="1"/>
        <v/>
      </c>
      <c r="AO32" s="207" t="str">
        <f t="shared" si="6"/>
        <v/>
      </c>
      <c r="AP32" s="229" t="str">
        <f t="shared" si="3"/>
        <v/>
      </c>
      <c r="AQ32" s="475"/>
      <c r="AR32" s="476"/>
      <c r="AS32" s="203" t="str">
        <f t="shared" si="4"/>
        <v/>
      </c>
      <c r="AT32" s="477" t="str">
        <f t="shared" si="7"/>
        <v/>
      </c>
      <c r="AU32" s="476"/>
      <c r="AV32" s="477" t="str">
        <f t="shared" si="8"/>
        <v/>
      </c>
      <c r="AW32" s="229" t="str">
        <f t="shared" si="9"/>
        <v/>
      </c>
      <c r="AX32" s="223" t="str">
        <f t="shared" si="5"/>
        <v/>
      </c>
      <c r="AY32" s="220" t="str">
        <f>IF(OR(นักเรียน!N32="ออก",AZ32="ร",AZ32="มส",AX32=""),"",IF(เกณฑ์!$N$19="ACT",VLOOKUP(AX32,gradeact,5,TRUE),VLOOKUP(AX32,grade1,5,TRUE)))</f>
        <v/>
      </c>
      <c r="AZ32" s="306"/>
    </row>
    <row r="33" spans="2:52" ht="15.75" customHeight="1" x14ac:dyDescent="0.5">
      <c r="B33" s="18">
        <v>28</v>
      </c>
      <c r="C33" s="203" t="str">
        <f>IF(นักเรียน!C33="","",นักเรียน!C33)</f>
        <v/>
      </c>
      <c r="D33" s="593" t="str">
        <f>IF(นักเรียน!E33="","",นักเรียน!E33)</f>
        <v/>
      </c>
      <c r="E33" s="594"/>
      <c r="F33" s="314"/>
      <c r="G33" s="306"/>
      <c r="H33" s="306"/>
      <c r="I33" s="306"/>
      <c r="J33" s="306"/>
      <c r="K33" s="306"/>
      <c r="L33" s="306"/>
      <c r="M33" s="306"/>
      <c r="N33" s="306"/>
      <c r="O33" s="306"/>
      <c r="P33" s="306"/>
      <c r="Q33" s="306"/>
      <c r="R33" s="306"/>
      <c r="S33" s="306"/>
      <c r="T33" s="306"/>
      <c r="U33" s="306"/>
      <c r="V33" s="306"/>
      <c r="W33" s="306"/>
      <c r="X33" s="306"/>
      <c r="Y33" s="306"/>
      <c r="Z33" s="316"/>
      <c r="AA33" s="314"/>
      <c r="AB33" s="306"/>
      <c r="AC33" s="306"/>
      <c r="AD33" s="306"/>
      <c r="AE33" s="306"/>
      <c r="AF33" s="306"/>
      <c r="AG33" s="306"/>
      <c r="AH33" s="306"/>
      <c r="AI33" s="307"/>
      <c r="AJ33" s="204" t="str">
        <f t="shared" si="0"/>
        <v/>
      </c>
      <c r="AK33" s="205" t="str">
        <f t="shared" si="2"/>
        <v/>
      </c>
      <c r="AL33" s="314"/>
      <c r="AM33" s="306"/>
      <c r="AN33" s="206" t="str">
        <f t="shared" si="1"/>
        <v/>
      </c>
      <c r="AO33" s="207" t="str">
        <f t="shared" si="6"/>
        <v/>
      </c>
      <c r="AP33" s="229" t="str">
        <f t="shared" si="3"/>
        <v/>
      </c>
      <c r="AQ33" s="475"/>
      <c r="AR33" s="476"/>
      <c r="AS33" s="203" t="str">
        <f t="shared" si="4"/>
        <v/>
      </c>
      <c r="AT33" s="477" t="str">
        <f t="shared" si="7"/>
        <v/>
      </c>
      <c r="AU33" s="476"/>
      <c r="AV33" s="477" t="str">
        <f t="shared" si="8"/>
        <v/>
      </c>
      <c r="AW33" s="229" t="str">
        <f t="shared" si="9"/>
        <v/>
      </c>
      <c r="AX33" s="223" t="str">
        <f t="shared" si="5"/>
        <v/>
      </c>
      <c r="AY33" s="220" t="str">
        <f>IF(OR(นักเรียน!N33="ออก",AZ33="ร",AZ33="มส",AX33=""),"",IF(เกณฑ์!$N$19="ACT",VLOOKUP(AX33,gradeact,5,TRUE),VLOOKUP(AX33,grade1,5,TRUE)))</f>
        <v/>
      </c>
      <c r="AZ33" s="306"/>
    </row>
    <row r="34" spans="2:52" ht="15.75" customHeight="1" x14ac:dyDescent="0.5">
      <c r="B34" s="18">
        <v>29</v>
      </c>
      <c r="C34" s="203" t="str">
        <f>IF(นักเรียน!C34="","",นักเรียน!C34)</f>
        <v/>
      </c>
      <c r="D34" s="593" t="str">
        <f>IF(นักเรียน!E34="","",นักเรียน!E34)</f>
        <v/>
      </c>
      <c r="E34" s="594"/>
      <c r="F34" s="314"/>
      <c r="G34" s="306"/>
      <c r="H34" s="306"/>
      <c r="I34" s="306"/>
      <c r="J34" s="306"/>
      <c r="K34" s="306"/>
      <c r="L34" s="306"/>
      <c r="M34" s="306"/>
      <c r="N34" s="306"/>
      <c r="O34" s="306"/>
      <c r="P34" s="306"/>
      <c r="Q34" s="306"/>
      <c r="R34" s="306"/>
      <c r="S34" s="306"/>
      <c r="T34" s="306"/>
      <c r="U34" s="306"/>
      <c r="V34" s="306"/>
      <c r="W34" s="306"/>
      <c r="X34" s="306"/>
      <c r="Y34" s="306"/>
      <c r="Z34" s="316"/>
      <c r="AA34" s="314"/>
      <c r="AB34" s="306"/>
      <c r="AC34" s="306"/>
      <c r="AD34" s="306"/>
      <c r="AE34" s="306"/>
      <c r="AF34" s="306"/>
      <c r="AG34" s="306"/>
      <c r="AH34" s="306"/>
      <c r="AI34" s="307"/>
      <c r="AJ34" s="204" t="str">
        <f t="shared" si="0"/>
        <v/>
      </c>
      <c r="AK34" s="205" t="str">
        <f t="shared" si="2"/>
        <v/>
      </c>
      <c r="AL34" s="314"/>
      <c r="AM34" s="306"/>
      <c r="AN34" s="206" t="str">
        <f t="shared" si="1"/>
        <v/>
      </c>
      <c r="AO34" s="207" t="str">
        <f t="shared" si="6"/>
        <v/>
      </c>
      <c r="AP34" s="229" t="str">
        <f t="shared" si="3"/>
        <v/>
      </c>
      <c r="AQ34" s="475"/>
      <c r="AR34" s="476"/>
      <c r="AS34" s="203" t="str">
        <f t="shared" si="4"/>
        <v/>
      </c>
      <c r="AT34" s="477" t="str">
        <f t="shared" si="7"/>
        <v/>
      </c>
      <c r="AU34" s="476"/>
      <c r="AV34" s="477" t="str">
        <f t="shared" si="8"/>
        <v/>
      </c>
      <c r="AW34" s="229" t="str">
        <f t="shared" si="9"/>
        <v/>
      </c>
      <c r="AX34" s="223" t="str">
        <f t="shared" si="5"/>
        <v/>
      </c>
      <c r="AY34" s="220" t="str">
        <f>IF(OR(นักเรียน!N34="ออก",AZ34="ร",AZ34="มส",AX34=""),"",IF(เกณฑ์!$N$19="ACT",VLOOKUP(AX34,gradeact,5,TRUE),VLOOKUP(AX34,grade1,5,TRUE)))</f>
        <v/>
      </c>
      <c r="AZ34" s="306"/>
    </row>
    <row r="35" spans="2:52" ht="15.75" customHeight="1" x14ac:dyDescent="0.5">
      <c r="B35" s="18">
        <v>30</v>
      </c>
      <c r="C35" s="203" t="str">
        <f>IF(นักเรียน!C35="","",นักเรียน!C35)</f>
        <v/>
      </c>
      <c r="D35" s="593" t="str">
        <f>IF(นักเรียน!E35="","",นักเรียน!E35)</f>
        <v/>
      </c>
      <c r="E35" s="594"/>
      <c r="F35" s="314"/>
      <c r="G35" s="306"/>
      <c r="H35" s="306"/>
      <c r="I35" s="306"/>
      <c r="J35" s="306"/>
      <c r="K35" s="306"/>
      <c r="L35" s="306"/>
      <c r="M35" s="306"/>
      <c r="N35" s="306"/>
      <c r="O35" s="306"/>
      <c r="P35" s="306"/>
      <c r="Q35" s="306"/>
      <c r="R35" s="306"/>
      <c r="S35" s="306"/>
      <c r="T35" s="306"/>
      <c r="U35" s="306"/>
      <c r="V35" s="306"/>
      <c r="W35" s="306"/>
      <c r="X35" s="306"/>
      <c r="Y35" s="306"/>
      <c r="Z35" s="316"/>
      <c r="AA35" s="314"/>
      <c r="AB35" s="306"/>
      <c r="AC35" s="306"/>
      <c r="AD35" s="306"/>
      <c r="AE35" s="306"/>
      <c r="AF35" s="306"/>
      <c r="AG35" s="306"/>
      <c r="AH35" s="306"/>
      <c r="AI35" s="307"/>
      <c r="AJ35" s="204" t="str">
        <f t="shared" si="0"/>
        <v/>
      </c>
      <c r="AK35" s="205" t="str">
        <f t="shared" si="2"/>
        <v/>
      </c>
      <c r="AL35" s="314"/>
      <c r="AM35" s="306"/>
      <c r="AN35" s="206" t="str">
        <f t="shared" si="1"/>
        <v/>
      </c>
      <c r="AO35" s="207" t="str">
        <f t="shared" si="6"/>
        <v/>
      </c>
      <c r="AP35" s="229" t="str">
        <f t="shared" si="3"/>
        <v/>
      </c>
      <c r="AQ35" s="475"/>
      <c r="AR35" s="476"/>
      <c r="AS35" s="203" t="str">
        <f t="shared" si="4"/>
        <v/>
      </c>
      <c r="AT35" s="477" t="str">
        <f t="shared" si="7"/>
        <v/>
      </c>
      <c r="AU35" s="476"/>
      <c r="AV35" s="477" t="str">
        <f t="shared" si="8"/>
        <v/>
      </c>
      <c r="AW35" s="229" t="str">
        <f t="shared" si="9"/>
        <v/>
      </c>
      <c r="AX35" s="223" t="str">
        <f t="shared" si="5"/>
        <v/>
      </c>
      <c r="AY35" s="220" t="str">
        <f>IF(OR(นักเรียน!N35="ออก",AZ35="ร",AZ35="มส",AX35=""),"",IF(เกณฑ์!$N$19="ACT",VLOOKUP(AX35,gradeact,5,TRUE),VLOOKUP(AX35,grade1,5,TRUE)))</f>
        <v/>
      </c>
      <c r="AZ35" s="306"/>
    </row>
    <row r="36" spans="2:52" ht="15.75" customHeight="1" x14ac:dyDescent="0.5">
      <c r="B36" s="18">
        <v>31</v>
      </c>
      <c r="C36" s="203" t="str">
        <f>IF(นักเรียน!C36="","",นักเรียน!C36)</f>
        <v/>
      </c>
      <c r="D36" s="593" t="str">
        <f>IF(นักเรียน!E36="","",นักเรียน!E36)</f>
        <v/>
      </c>
      <c r="E36" s="594"/>
      <c r="F36" s="314"/>
      <c r="G36" s="306"/>
      <c r="H36" s="306"/>
      <c r="I36" s="306"/>
      <c r="J36" s="306"/>
      <c r="K36" s="306"/>
      <c r="L36" s="306"/>
      <c r="M36" s="306"/>
      <c r="N36" s="306"/>
      <c r="O36" s="306"/>
      <c r="P36" s="306"/>
      <c r="Q36" s="306"/>
      <c r="R36" s="306"/>
      <c r="S36" s="306"/>
      <c r="T36" s="306"/>
      <c r="U36" s="306"/>
      <c r="V36" s="306"/>
      <c r="W36" s="306"/>
      <c r="X36" s="306"/>
      <c r="Y36" s="306"/>
      <c r="Z36" s="316"/>
      <c r="AA36" s="314"/>
      <c r="AB36" s="306"/>
      <c r="AC36" s="306"/>
      <c r="AD36" s="306"/>
      <c r="AE36" s="306"/>
      <c r="AF36" s="306"/>
      <c r="AG36" s="306"/>
      <c r="AH36" s="306"/>
      <c r="AI36" s="307"/>
      <c r="AJ36" s="204" t="str">
        <f t="shared" si="0"/>
        <v/>
      </c>
      <c r="AK36" s="205" t="str">
        <f t="shared" si="2"/>
        <v/>
      </c>
      <c r="AL36" s="314"/>
      <c r="AM36" s="306"/>
      <c r="AN36" s="206" t="str">
        <f t="shared" si="1"/>
        <v/>
      </c>
      <c r="AO36" s="207" t="str">
        <f t="shared" si="6"/>
        <v/>
      </c>
      <c r="AP36" s="229" t="str">
        <f t="shared" si="3"/>
        <v/>
      </c>
      <c r="AQ36" s="475"/>
      <c r="AR36" s="476"/>
      <c r="AS36" s="203" t="str">
        <f t="shared" si="4"/>
        <v/>
      </c>
      <c r="AT36" s="477" t="str">
        <f t="shared" si="7"/>
        <v/>
      </c>
      <c r="AU36" s="476"/>
      <c r="AV36" s="477" t="str">
        <f t="shared" si="8"/>
        <v/>
      </c>
      <c r="AW36" s="229" t="str">
        <f t="shared" si="9"/>
        <v/>
      </c>
      <c r="AX36" s="223" t="str">
        <f t="shared" si="5"/>
        <v/>
      </c>
      <c r="AY36" s="220" t="str">
        <f>IF(OR(นักเรียน!N36="ออก",AZ36="ร",AZ36="มส",AX36=""),"",IF(เกณฑ์!$N$19="ACT",VLOOKUP(AX36,gradeact,5,TRUE),VLOOKUP(AX36,grade1,5,TRUE)))</f>
        <v/>
      </c>
      <c r="AZ36" s="306"/>
    </row>
    <row r="37" spans="2:52" ht="15.75" customHeight="1" x14ac:dyDescent="0.5">
      <c r="B37" s="18">
        <v>32</v>
      </c>
      <c r="C37" s="203" t="str">
        <f>IF(นักเรียน!C37="","",นักเรียน!C37)</f>
        <v/>
      </c>
      <c r="D37" s="593" t="str">
        <f>IF(นักเรียน!E37="","",นักเรียน!E37)</f>
        <v/>
      </c>
      <c r="E37" s="594"/>
      <c r="F37" s="314"/>
      <c r="G37" s="306"/>
      <c r="H37" s="306"/>
      <c r="I37" s="306"/>
      <c r="J37" s="306"/>
      <c r="K37" s="306"/>
      <c r="L37" s="306"/>
      <c r="M37" s="306"/>
      <c r="N37" s="306"/>
      <c r="O37" s="306"/>
      <c r="P37" s="306"/>
      <c r="Q37" s="306"/>
      <c r="R37" s="306"/>
      <c r="S37" s="306"/>
      <c r="T37" s="306"/>
      <c r="U37" s="306"/>
      <c r="V37" s="306"/>
      <c r="W37" s="306"/>
      <c r="X37" s="306"/>
      <c r="Y37" s="306"/>
      <c r="Z37" s="316"/>
      <c r="AA37" s="314"/>
      <c r="AB37" s="306"/>
      <c r="AC37" s="306"/>
      <c r="AD37" s="306"/>
      <c r="AE37" s="306"/>
      <c r="AF37" s="306"/>
      <c r="AG37" s="306"/>
      <c r="AH37" s="306"/>
      <c r="AI37" s="307"/>
      <c r="AJ37" s="204" t="str">
        <f t="shared" ref="AJ37:AJ55" si="10">IF(SUM(F37:AI37),SUM(F37:AI37),"")</f>
        <v/>
      </c>
      <c r="AK37" s="205" t="str">
        <f t="shared" si="2"/>
        <v/>
      </c>
      <c r="AL37" s="314"/>
      <c r="AM37" s="306"/>
      <c r="AN37" s="206" t="str">
        <f t="shared" ref="AN37:AN55" si="11">IF(SUM(AL37:AM37),SUM(AL37:AM37),"")</f>
        <v/>
      </c>
      <c r="AO37" s="207" t="str">
        <f t="shared" si="6"/>
        <v/>
      </c>
      <c r="AP37" s="229" t="str">
        <f t="shared" si="3"/>
        <v/>
      </c>
      <c r="AQ37" s="475"/>
      <c r="AR37" s="476"/>
      <c r="AS37" s="203" t="str">
        <f t="shared" si="4"/>
        <v/>
      </c>
      <c r="AT37" s="477" t="str">
        <f t="shared" si="7"/>
        <v/>
      </c>
      <c r="AU37" s="476"/>
      <c r="AV37" s="477" t="str">
        <f t="shared" si="8"/>
        <v/>
      </c>
      <c r="AW37" s="229" t="str">
        <f t="shared" si="9"/>
        <v/>
      </c>
      <c r="AX37" s="223" t="str">
        <f t="shared" si="5"/>
        <v/>
      </c>
      <c r="AY37" s="220" t="str">
        <f>IF(OR(นักเรียน!N37="ออก",AZ37="ร",AZ37="มส",AX37=""),"",IF(เกณฑ์!$N$19="ACT",VLOOKUP(AX37,gradeact,5,TRUE),VLOOKUP(AX37,grade1,5,TRUE)))</f>
        <v/>
      </c>
      <c r="AZ37" s="306"/>
    </row>
    <row r="38" spans="2:52" ht="15.75" customHeight="1" x14ac:dyDescent="0.5">
      <c r="B38" s="18">
        <v>33</v>
      </c>
      <c r="C38" s="203" t="str">
        <f>IF(นักเรียน!C38="","",นักเรียน!C38)</f>
        <v/>
      </c>
      <c r="D38" s="593" t="str">
        <f>IF(นักเรียน!E38="","",นักเรียน!E38)</f>
        <v/>
      </c>
      <c r="E38" s="594"/>
      <c r="F38" s="314"/>
      <c r="G38" s="306"/>
      <c r="H38" s="306"/>
      <c r="I38" s="306"/>
      <c r="J38" s="306"/>
      <c r="K38" s="306"/>
      <c r="L38" s="306"/>
      <c r="M38" s="306"/>
      <c r="N38" s="306"/>
      <c r="O38" s="306"/>
      <c r="P38" s="306"/>
      <c r="Q38" s="306"/>
      <c r="R38" s="306"/>
      <c r="S38" s="306"/>
      <c r="T38" s="306"/>
      <c r="U38" s="306"/>
      <c r="V38" s="306"/>
      <c r="W38" s="306"/>
      <c r="X38" s="306"/>
      <c r="Y38" s="306"/>
      <c r="Z38" s="316"/>
      <c r="AA38" s="314"/>
      <c r="AB38" s="306"/>
      <c r="AC38" s="306"/>
      <c r="AD38" s="306"/>
      <c r="AE38" s="306"/>
      <c r="AF38" s="306"/>
      <c r="AG38" s="306"/>
      <c r="AH38" s="306"/>
      <c r="AI38" s="307"/>
      <c r="AJ38" s="204" t="str">
        <f t="shared" si="10"/>
        <v/>
      </c>
      <c r="AK38" s="205" t="str">
        <f t="shared" si="2"/>
        <v/>
      </c>
      <c r="AL38" s="314"/>
      <c r="AM38" s="306"/>
      <c r="AN38" s="206" t="str">
        <f t="shared" si="11"/>
        <v/>
      </c>
      <c r="AO38" s="207" t="str">
        <f t="shared" si="6"/>
        <v/>
      </c>
      <c r="AP38" s="229" t="str">
        <f t="shared" ref="AP38:AP55" si="12">IF(SUM(AK38,AO38),SUM(AK38,AO38),"")</f>
        <v/>
      </c>
      <c r="AQ38" s="475"/>
      <c r="AR38" s="476"/>
      <c r="AS38" s="203" t="str">
        <f t="shared" ref="AS38:AS55" si="13">IF(SUM(AQ38:AR38),SUM(AQ38:AR38),"")</f>
        <v/>
      </c>
      <c r="AT38" s="477" t="str">
        <f t="shared" si="7"/>
        <v/>
      </c>
      <c r="AU38" s="476"/>
      <c r="AV38" s="477" t="str">
        <f t="shared" si="8"/>
        <v/>
      </c>
      <c r="AW38" s="229" t="str">
        <f t="shared" si="9"/>
        <v/>
      </c>
      <c r="AX38" s="223" t="str">
        <f t="shared" ref="AX38:AX55" si="14">IF(SUM(AP38,AW38),SUM(AP38,AW38),"")</f>
        <v/>
      </c>
      <c r="AY38" s="220" t="str">
        <f>IF(OR(นักเรียน!N38="ออก",AZ38="ร",AZ38="มส",AX38=""),"",IF(เกณฑ์!$N$19="ACT",VLOOKUP(AX38,gradeact,5,TRUE),VLOOKUP(AX38,grade1,5,TRUE)))</f>
        <v/>
      </c>
      <c r="AZ38" s="306"/>
    </row>
    <row r="39" spans="2:52" ht="15.75" customHeight="1" x14ac:dyDescent="0.5">
      <c r="B39" s="18">
        <v>34</v>
      </c>
      <c r="C39" s="203" t="str">
        <f>IF(นักเรียน!C39="","",นักเรียน!C39)</f>
        <v/>
      </c>
      <c r="D39" s="593" t="str">
        <f>IF(นักเรียน!E39="","",นักเรียน!E39)</f>
        <v/>
      </c>
      <c r="E39" s="594"/>
      <c r="F39" s="314"/>
      <c r="G39" s="306"/>
      <c r="H39" s="306"/>
      <c r="I39" s="306"/>
      <c r="J39" s="306"/>
      <c r="K39" s="306"/>
      <c r="L39" s="306"/>
      <c r="M39" s="306"/>
      <c r="N39" s="306"/>
      <c r="O39" s="306"/>
      <c r="P39" s="306"/>
      <c r="Q39" s="306"/>
      <c r="R39" s="306"/>
      <c r="S39" s="306"/>
      <c r="T39" s="306"/>
      <c r="U39" s="306"/>
      <c r="V39" s="306"/>
      <c r="W39" s="306"/>
      <c r="X39" s="306"/>
      <c r="Y39" s="306"/>
      <c r="Z39" s="316"/>
      <c r="AA39" s="314"/>
      <c r="AB39" s="306"/>
      <c r="AC39" s="306"/>
      <c r="AD39" s="306"/>
      <c r="AE39" s="306"/>
      <c r="AF39" s="306"/>
      <c r="AG39" s="306"/>
      <c r="AH39" s="306"/>
      <c r="AI39" s="307"/>
      <c r="AJ39" s="204" t="str">
        <f t="shared" si="10"/>
        <v/>
      </c>
      <c r="AK39" s="205" t="str">
        <f t="shared" si="2"/>
        <v/>
      </c>
      <c r="AL39" s="314"/>
      <c r="AM39" s="306"/>
      <c r="AN39" s="206" t="str">
        <f t="shared" si="11"/>
        <v/>
      </c>
      <c r="AO39" s="207" t="str">
        <f t="shared" si="6"/>
        <v/>
      </c>
      <c r="AP39" s="229" t="str">
        <f t="shared" si="12"/>
        <v/>
      </c>
      <c r="AQ39" s="475"/>
      <c r="AR39" s="476"/>
      <c r="AS39" s="203" t="str">
        <f t="shared" si="13"/>
        <v/>
      </c>
      <c r="AT39" s="477" t="str">
        <f t="shared" si="7"/>
        <v/>
      </c>
      <c r="AU39" s="476"/>
      <c r="AV39" s="477" t="str">
        <f t="shared" si="8"/>
        <v/>
      </c>
      <c r="AW39" s="229" t="str">
        <f t="shared" si="9"/>
        <v/>
      </c>
      <c r="AX39" s="223" t="str">
        <f t="shared" si="14"/>
        <v/>
      </c>
      <c r="AY39" s="220" t="str">
        <f>IF(OR(นักเรียน!N39="ออก",AZ39="ร",AZ39="มส",AX39=""),"",IF(เกณฑ์!$N$19="ACT",VLOOKUP(AX39,gradeact,5,TRUE),VLOOKUP(AX39,grade1,5,TRUE)))</f>
        <v/>
      </c>
      <c r="AZ39" s="306"/>
    </row>
    <row r="40" spans="2:52" ht="15.75" customHeight="1" x14ac:dyDescent="0.5">
      <c r="B40" s="18">
        <v>35</v>
      </c>
      <c r="C40" s="203" t="str">
        <f>IF(นักเรียน!C40="","",นักเรียน!C40)</f>
        <v/>
      </c>
      <c r="D40" s="593" t="str">
        <f>IF(นักเรียน!E40="","",นักเรียน!E40)</f>
        <v/>
      </c>
      <c r="E40" s="594"/>
      <c r="F40" s="314"/>
      <c r="G40" s="306"/>
      <c r="H40" s="306"/>
      <c r="I40" s="306"/>
      <c r="J40" s="306"/>
      <c r="K40" s="306"/>
      <c r="L40" s="306"/>
      <c r="M40" s="306"/>
      <c r="N40" s="306"/>
      <c r="O40" s="306"/>
      <c r="P40" s="306"/>
      <c r="Q40" s="306"/>
      <c r="R40" s="306"/>
      <c r="S40" s="306"/>
      <c r="T40" s="306"/>
      <c r="U40" s="306"/>
      <c r="V40" s="306"/>
      <c r="W40" s="306"/>
      <c r="X40" s="306"/>
      <c r="Y40" s="306"/>
      <c r="Z40" s="316"/>
      <c r="AA40" s="314"/>
      <c r="AB40" s="306"/>
      <c r="AC40" s="306"/>
      <c r="AD40" s="306"/>
      <c r="AE40" s="306"/>
      <c r="AF40" s="306"/>
      <c r="AG40" s="306"/>
      <c r="AH40" s="306"/>
      <c r="AI40" s="307"/>
      <c r="AJ40" s="204" t="str">
        <f t="shared" si="10"/>
        <v/>
      </c>
      <c r="AK40" s="205" t="str">
        <f t="shared" si="2"/>
        <v/>
      </c>
      <c r="AL40" s="314"/>
      <c r="AM40" s="306"/>
      <c r="AN40" s="206" t="str">
        <f t="shared" si="11"/>
        <v/>
      </c>
      <c r="AO40" s="207" t="str">
        <f t="shared" si="6"/>
        <v/>
      </c>
      <c r="AP40" s="229" t="str">
        <f t="shared" si="12"/>
        <v/>
      </c>
      <c r="AQ40" s="475"/>
      <c r="AR40" s="476"/>
      <c r="AS40" s="203" t="str">
        <f t="shared" si="13"/>
        <v/>
      </c>
      <c r="AT40" s="477" t="str">
        <f t="shared" si="7"/>
        <v/>
      </c>
      <c r="AU40" s="476"/>
      <c r="AV40" s="477" t="str">
        <f t="shared" si="8"/>
        <v/>
      </c>
      <c r="AW40" s="229" t="str">
        <f t="shared" si="9"/>
        <v/>
      </c>
      <c r="AX40" s="223" t="str">
        <f t="shared" si="14"/>
        <v/>
      </c>
      <c r="AY40" s="220" t="str">
        <f>IF(OR(นักเรียน!N40="ออก",AZ40="ร",AZ40="มส",AX40=""),"",IF(เกณฑ์!$N$19="ACT",VLOOKUP(AX40,gradeact,5,TRUE),VLOOKUP(AX40,grade1,5,TRUE)))</f>
        <v/>
      </c>
      <c r="AZ40" s="306"/>
    </row>
    <row r="41" spans="2:52" ht="15.75" customHeight="1" x14ac:dyDescent="0.5">
      <c r="B41" s="18">
        <v>36</v>
      </c>
      <c r="C41" s="203" t="str">
        <f>IF(นักเรียน!C41="","",นักเรียน!C41)</f>
        <v/>
      </c>
      <c r="D41" s="593" t="str">
        <f>IF(นักเรียน!E41="","",นักเรียน!E41)</f>
        <v/>
      </c>
      <c r="E41" s="594"/>
      <c r="F41" s="314"/>
      <c r="G41" s="306"/>
      <c r="H41" s="306"/>
      <c r="I41" s="306"/>
      <c r="J41" s="306"/>
      <c r="K41" s="306"/>
      <c r="L41" s="306"/>
      <c r="M41" s="306"/>
      <c r="N41" s="306"/>
      <c r="O41" s="306"/>
      <c r="P41" s="306"/>
      <c r="Q41" s="306"/>
      <c r="R41" s="306"/>
      <c r="S41" s="306"/>
      <c r="T41" s="306"/>
      <c r="U41" s="306"/>
      <c r="V41" s="306"/>
      <c r="W41" s="306"/>
      <c r="X41" s="306"/>
      <c r="Y41" s="306"/>
      <c r="Z41" s="316"/>
      <c r="AA41" s="314"/>
      <c r="AB41" s="306"/>
      <c r="AC41" s="306"/>
      <c r="AD41" s="306"/>
      <c r="AE41" s="306"/>
      <c r="AF41" s="306"/>
      <c r="AG41" s="306"/>
      <c r="AH41" s="306"/>
      <c r="AI41" s="307"/>
      <c r="AJ41" s="204" t="str">
        <f t="shared" si="10"/>
        <v/>
      </c>
      <c r="AK41" s="205" t="str">
        <f t="shared" si="2"/>
        <v/>
      </c>
      <c r="AL41" s="314"/>
      <c r="AM41" s="306"/>
      <c r="AN41" s="206" t="str">
        <f t="shared" si="11"/>
        <v/>
      </c>
      <c r="AO41" s="207" t="str">
        <f t="shared" si="6"/>
        <v/>
      </c>
      <c r="AP41" s="229" t="str">
        <f t="shared" si="12"/>
        <v/>
      </c>
      <c r="AQ41" s="475"/>
      <c r="AR41" s="476"/>
      <c r="AS41" s="203" t="str">
        <f t="shared" si="13"/>
        <v/>
      </c>
      <c r="AT41" s="477" t="str">
        <f t="shared" si="7"/>
        <v/>
      </c>
      <c r="AU41" s="476"/>
      <c r="AV41" s="477" t="str">
        <f t="shared" si="8"/>
        <v/>
      </c>
      <c r="AW41" s="229" t="str">
        <f t="shared" si="9"/>
        <v/>
      </c>
      <c r="AX41" s="223" t="str">
        <f t="shared" si="14"/>
        <v/>
      </c>
      <c r="AY41" s="220" t="str">
        <f>IF(OR(นักเรียน!N41="ออก",AZ41="ร",AZ41="มส",AX41=""),"",IF(เกณฑ์!$N$19="ACT",VLOOKUP(AX41,gradeact,5,TRUE),VLOOKUP(AX41,grade1,5,TRUE)))</f>
        <v/>
      </c>
      <c r="AZ41" s="306"/>
    </row>
    <row r="42" spans="2:52" ht="15.75" customHeight="1" x14ac:dyDescent="0.5">
      <c r="B42" s="18">
        <v>37</v>
      </c>
      <c r="C42" s="203" t="str">
        <f>IF(นักเรียน!C42="","",นักเรียน!C42)</f>
        <v/>
      </c>
      <c r="D42" s="593" t="str">
        <f>IF(นักเรียน!E42="","",นักเรียน!E42)</f>
        <v/>
      </c>
      <c r="E42" s="594"/>
      <c r="F42" s="314"/>
      <c r="G42" s="306"/>
      <c r="H42" s="306"/>
      <c r="I42" s="306"/>
      <c r="J42" s="306"/>
      <c r="K42" s="306"/>
      <c r="L42" s="306"/>
      <c r="M42" s="306"/>
      <c r="N42" s="306"/>
      <c r="O42" s="306"/>
      <c r="P42" s="306"/>
      <c r="Q42" s="306"/>
      <c r="R42" s="306"/>
      <c r="S42" s="306"/>
      <c r="T42" s="306"/>
      <c r="U42" s="306"/>
      <c r="V42" s="306"/>
      <c r="W42" s="306"/>
      <c r="X42" s="306"/>
      <c r="Y42" s="306"/>
      <c r="Z42" s="316"/>
      <c r="AA42" s="314"/>
      <c r="AB42" s="306"/>
      <c r="AC42" s="306"/>
      <c r="AD42" s="306"/>
      <c r="AE42" s="306"/>
      <c r="AF42" s="306"/>
      <c r="AG42" s="306"/>
      <c r="AH42" s="306"/>
      <c r="AI42" s="307"/>
      <c r="AJ42" s="204" t="str">
        <f t="shared" si="10"/>
        <v/>
      </c>
      <c r="AK42" s="205" t="str">
        <f t="shared" si="2"/>
        <v/>
      </c>
      <c r="AL42" s="314"/>
      <c r="AM42" s="306"/>
      <c r="AN42" s="206" t="str">
        <f t="shared" si="11"/>
        <v/>
      </c>
      <c r="AO42" s="207" t="str">
        <f t="shared" si="6"/>
        <v/>
      </c>
      <c r="AP42" s="229" t="str">
        <f t="shared" si="12"/>
        <v/>
      </c>
      <c r="AQ42" s="475"/>
      <c r="AR42" s="476"/>
      <c r="AS42" s="203" t="str">
        <f t="shared" si="13"/>
        <v/>
      </c>
      <c r="AT42" s="477" t="str">
        <f t="shared" si="7"/>
        <v/>
      </c>
      <c r="AU42" s="476"/>
      <c r="AV42" s="477" t="str">
        <f t="shared" si="8"/>
        <v/>
      </c>
      <c r="AW42" s="229" t="str">
        <f t="shared" si="9"/>
        <v/>
      </c>
      <c r="AX42" s="223" t="str">
        <f t="shared" si="14"/>
        <v/>
      </c>
      <c r="AY42" s="220" t="str">
        <f>IF(OR(นักเรียน!N42="ออก",AZ42="ร",AZ42="มส",AX42=""),"",IF(เกณฑ์!$N$19="ACT",VLOOKUP(AX42,gradeact,5,TRUE),VLOOKUP(AX42,grade1,5,TRUE)))</f>
        <v/>
      </c>
      <c r="AZ42" s="306"/>
    </row>
    <row r="43" spans="2:52" ht="15.75" customHeight="1" x14ac:dyDescent="0.5">
      <c r="B43" s="18">
        <v>38</v>
      </c>
      <c r="C43" s="203" t="str">
        <f>IF(นักเรียน!C43="","",นักเรียน!C43)</f>
        <v/>
      </c>
      <c r="D43" s="593" t="str">
        <f>IF(นักเรียน!E43="","",นักเรียน!E43)</f>
        <v/>
      </c>
      <c r="E43" s="594"/>
      <c r="F43" s="314"/>
      <c r="G43" s="306"/>
      <c r="H43" s="306"/>
      <c r="I43" s="306"/>
      <c r="J43" s="306"/>
      <c r="K43" s="306"/>
      <c r="L43" s="306"/>
      <c r="M43" s="306"/>
      <c r="N43" s="306"/>
      <c r="O43" s="306"/>
      <c r="P43" s="306"/>
      <c r="Q43" s="306"/>
      <c r="R43" s="306"/>
      <c r="S43" s="306"/>
      <c r="T43" s="306"/>
      <c r="U43" s="306"/>
      <c r="V43" s="306"/>
      <c r="W43" s="306"/>
      <c r="X43" s="306"/>
      <c r="Y43" s="306"/>
      <c r="Z43" s="316"/>
      <c r="AA43" s="314"/>
      <c r="AB43" s="306"/>
      <c r="AC43" s="306"/>
      <c r="AD43" s="306"/>
      <c r="AE43" s="306"/>
      <c r="AF43" s="306"/>
      <c r="AG43" s="306"/>
      <c r="AH43" s="306"/>
      <c r="AI43" s="307"/>
      <c r="AJ43" s="204" t="str">
        <f t="shared" si="10"/>
        <v/>
      </c>
      <c r="AK43" s="205" t="str">
        <f t="shared" si="2"/>
        <v/>
      </c>
      <c r="AL43" s="314"/>
      <c r="AM43" s="306"/>
      <c r="AN43" s="206" t="str">
        <f t="shared" si="11"/>
        <v/>
      </c>
      <c r="AO43" s="207" t="str">
        <f t="shared" si="6"/>
        <v/>
      </c>
      <c r="AP43" s="229" t="str">
        <f t="shared" si="12"/>
        <v/>
      </c>
      <c r="AQ43" s="475"/>
      <c r="AR43" s="476"/>
      <c r="AS43" s="203" t="str">
        <f t="shared" si="13"/>
        <v/>
      </c>
      <c r="AT43" s="477" t="str">
        <f t="shared" si="7"/>
        <v/>
      </c>
      <c r="AU43" s="476"/>
      <c r="AV43" s="477" t="str">
        <f t="shared" si="8"/>
        <v/>
      </c>
      <c r="AW43" s="229" t="str">
        <f t="shared" si="9"/>
        <v/>
      </c>
      <c r="AX43" s="223" t="str">
        <f t="shared" si="14"/>
        <v/>
      </c>
      <c r="AY43" s="220" t="str">
        <f>IF(OR(นักเรียน!N43="ออก",AZ43="ร",AZ43="มส",AX43=""),"",IF(เกณฑ์!$N$19="ACT",VLOOKUP(AX43,gradeact,5,TRUE),VLOOKUP(AX43,grade1,5,TRUE)))</f>
        <v/>
      </c>
      <c r="AZ43" s="306"/>
    </row>
    <row r="44" spans="2:52" ht="15.75" customHeight="1" x14ac:dyDescent="0.5">
      <c r="B44" s="18">
        <v>39</v>
      </c>
      <c r="C44" s="203" t="str">
        <f>IF(นักเรียน!C44="","",นักเรียน!C44)</f>
        <v/>
      </c>
      <c r="D44" s="593" t="str">
        <f>IF(นักเรียน!E44="","",นักเรียน!E44)</f>
        <v/>
      </c>
      <c r="E44" s="594"/>
      <c r="F44" s="314"/>
      <c r="G44" s="306"/>
      <c r="H44" s="306"/>
      <c r="I44" s="306"/>
      <c r="J44" s="306"/>
      <c r="K44" s="306"/>
      <c r="L44" s="306"/>
      <c r="M44" s="306"/>
      <c r="N44" s="306"/>
      <c r="O44" s="306"/>
      <c r="P44" s="306"/>
      <c r="Q44" s="306"/>
      <c r="R44" s="306"/>
      <c r="S44" s="306"/>
      <c r="T44" s="306"/>
      <c r="U44" s="306"/>
      <c r="V44" s="306"/>
      <c r="W44" s="306"/>
      <c r="X44" s="306"/>
      <c r="Y44" s="306"/>
      <c r="Z44" s="316"/>
      <c r="AA44" s="314"/>
      <c r="AB44" s="306"/>
      <c r="AC44" s="306"/>
      <c r="AD44" s="306"/>
      <c r="AE44" s="306"/>
      <c r="AF44" s="306"/>
      <c r="AG44" s="306"/>
      <c r="AH44" s="306"/>
      <c r="AI44" s="307"/>
      <c r="AJ44" s="204" t="str">
        <f t="shared" si="10"/>
        <v/>
      </c>
      <c r="AK44" s="205" t="str">
        <f t="shared" si="2"/>
        <v/>
      </c>
      <c r="AL44" s="314"/>
      <c r="AM44" s="306"/>
      <c r="AN44" s="206" t="str">
        <f t="shared" si="11"/>
        <v/>
      </c>
      <c r="AO44" s="207" t="str">
        <f t="shared" si="6"/>
        <v/>
      </c>
      <c r="AP44" s="229" t="str">
        <f t="shared" si="12"/>
        <v/>
      </c>
      <c r="AQ44" s="475"/>
      <c r="AR44" s="476"/>
      <c r="AS44" s="203" t="str">
        <f t="shared" si="13"/>
        <v/>
      </c>
      <c r="AT44" s="477" t="str">
        <f t="shared" si="7"/>
        <v/>
      </c>
      <c r="AU44" s="476"/>
      <c r="AV44" s="477" t="str">
        <f t="shared" si="8"/>
        <v/>
      </c>
      <c r="AW44" s="229" t="str">
        <f t="shared" si="9"/>
        <v/>
      </c>
      <c r="AX44" s="223" t="str">
        <f t="shared" si="14"/>
        <v/>
      </c>
      <c r="AY44" s="220" t="str">
        <f>IF(OR(นักเรียน!N44="ออก",AZ44="ร",AZ44="มส",AX44=""),"",IF(เกณฑ์!$N$19="ACT",VLOOKUP(AX44,gradeact,5,TRUE),VLOOKUP(AX44,grade1,5,TRUE)))</f>
        <v/>
      </c>
      <c r="AZ44" s="306"/>
    </row>
    <row r="45" spans="2:52" ht="15.75" customHeight="1" x14ac:dyDescent="0.5">
      <c r="B45" s="18">
        <v>40</v>
      </c>
      <c r="C45" s="203" t="str">
        <f>IF(นักเรียน!C45="","",นักเรียน!C45)</f>
        <v/>
      </c>
      <c r="D45" s="593" t="str">
        <f>IF(นักเรียน!E45="","",นักเรียน!E45)</f>
        <v/>
      </c>
      <c r="E45" s="594"/>
      <c r="F45" s="314"/>
      <c r="G45" s="306"/>
      <c r="H45" s="306"/>
      <c r="I45" s="306"/>
      <c r="J45" s="306"/>
      <c r="K45" s="306"/>
      <c r="L45" s="306"/>
      <c r="M45" s="306"/>
      <c r="N45" s="306"/>
      <c r="O45" s="306"/>
      <c r="P45" s="306"/>
      <c r="Q45" s="306"/>
      <c r="R45" s="306"/>
      <c r="S45" s="306"/>
      <c r="T45" s="306"/>
      <c r="U45" s="306"/>
      <c r="V45" s="306"/>
      <c r="W45" s="306"/>
      <c r="X45" s="306"/>
      <c r="Y45" s="306"/>
      <c r="Z45" s="316"/>
      <c r="AA45" s="314"/>
      <c r="AB45" s="306"/>
      <c r="AC45" s="306"/>
      <c r="AD45" s="306"/>
      <c r="AE45" s="306"/>
      <c r="AF45" s="306"/>
      <c r="AG45" s="306"/>
      <c r="AH45" s="306"/>
      <c r="AI45" s="307"/>
      <c r="AJ45" s="204" t="str">
        <f t="shared" si="10"/>
        <v/>
      </c>
      <c r="AK45" s="205" t="str">
        <f t="shared" si="2"/>
        <v/>
      </c>
      <c r="AL45" s="314"/>
      <c r="AM45" s="306"/>
      <c r="AN45" s="206" t="str">
        <f t="shared" si="11"/>
        <v/>
      </c>
      <c r="AO45" s="207" t="str">
        <f t="shared" si="6"/>
        <v/>
      </c>
      <c r="AP45" s="229" t="str">
        <f t="shared" si="12"/>
        <v/>
      </c>
      <c r="AQ45" s="475"/>
      <c r="AR45" s="476"/>
      <c r="AS45" s="203" t="str">
        <f t="shared" si="13"/>
        <v/>
      </c>
      <c r="AT45" s="477" t="str">
        <f t="shared" si="7"/>
        <v/>
      </c>
      <c r="AU45" s="476"/>
      <c r="AV45" s="477" t="str">
        <f t="shared" si="8"/>
        <v/>
      </c>
      <c r="AW45" s="229" t="str">
        <f t="shared" si="9"/>
        <v/>
      </c>
      <c r="AX45" s="223" t="str">
        <f t="shared" si="14"/>
        <v/>
      </c>
      <c r="AY45" s="220" t="str">
        <f>IF(OR(นักเรียน!N45="ออก",AZ45="ร",AZ45="มส",AX45=""),"",IF(เกณฑ์!$N$19="ACT",VLOOKUP(AX45,gradeact,5,TRUE),VLOOKUP(AX45,grade1,5,TRUE)))</f>
        <v/>
      </c>
      <c r="AZ45" s="306"/>
    </row>
    <row r="46" spans="2:52" ht="15.75" customHeight="1" x14ac:dyDescent="0.5">
      <c r="B46" s="18">
        <v>41</v>
      </c>
      <c r="C46" s="203" t="str">
        <f>IF(นักเรียน!C46="","",นักเรียน!C46)</f>
        <v/>
      </c>
      <c r="D46" s="593" t="str">
        <f>IF(นักเรียน!E46="","",นักเรียน!E46)</f>
        <v/>
      </c>
      <c r="E46" s="594"/>
      <c r="F46" s="314"/>
      <c r="G46" s="306"/>
      <c r="H46" s="306"/>
      <c r="I46" s="306"/>
      <c r="J46" s="306"/>
      <c r="K46" s="306"/>
      <c r="L46" s="306"/>
      <c r="M46" s="306"/>
      <c r="N46" s="306"/>
      <c r="O46" s="306"/>
      <c r="P46" s="306"/>
      <c r="Q46" s="306"/>
      <c r="R46" s="306"/>
      <c r="S46" s="306"/>
      <c r="T46" s="306"/>
      <c r="U46" s="306"/>
      <c r="V46" s="306"/>
      <c r="W46" s="306"/>
      <c r="X46" s="306"/>
      <c r="Y46" s="306"/>
      <c r="Z46" s="316"/>
      <c r="AA46" s="314"/>
      <c r="AB46" s="306"/>
      <c r="AC46" s="306"/>
      <c r="AD46" s="306"/>
      <c r="AE46" s="306"/>
      <c r="AF46" s="306"/>
      <c r="AG46" s="306"/>
      <c r="AH46" s="306"/>
      <c r="AI46" s="307"/>
      <c r="AJ46" s="204" t="str">
        <f t="shared" si="10"/>
        <v/>
      </c>
      <c r="AK46" s="205" t="str">
        <f t="shared" ref="AK46:AK55" si="15">IF(AJ46="","",ROUND(AJ46/$AJ$5*$AK$5,0))</f>
        <v/>
      </c>
      <c r="AL46" s="314"/>
      <c r="AM46" s="306"/>
      <c r="AN46" s="206" t="str">
        <f t="shared" si="11"/>
        <v/>
      </c>
      <c r="AO46" s="207" t="str">
        <f t="shared" si="6"/>
        <v/>
      </c>
      <c r="AP46" s="229" t="str">
        <f t="shared" si="12"/>
        <v/>
      </c>
      <c r="AQ46" s="475"/>
      <c r="AR46" s="476"/>
      <c r="AS46" s="203" t="str">
        <f t="shared" si="13"/>
        <v/>
      </c>
      <c r="AT46" s="477" t="str">
        <f t="shared" si="7"/>
        <v/>
      </c>
      <c r="AU46" s="476"/>
      <c r="AV46" s="477" t="str">
        <f t="shared" si="8"/>
        <v/>
      </c>
      <c r="AW46" s="229" t="str">
        <f t="shared" si="9"/>
        <v/>
      </c>
      <c r="AX46" s="223" t="str">
        <f t="shared" si="14"/>
        <v/>
      </c>
      <c r="AY46" s="220" t="str">
        <f>IF(OR(นักเรียน!N46="ออก",AZ46="ร",AZ46="มส",AX46=""),"",IF(เกณฑ์!$N$19="ACT",VLOOKUP(AX46,gradeact,5,TRUE),VLOOKUP(AX46,grade1,5,TRUE)))</f>
        <v/>
      </c>
      <c r="AZ46" s="306"/>
    </row>
    <row r="47" spans="2:52" ht="15.75" customHeight="1" x14ac:dyDescent="0.5">
      <c r="B47" s="18">
        <v>42</v>
      </c>
      <c r="C47" s="203" t="str">
        <f>IF(นักเรียน!C47="","",นักเรียน!C47)</f>
        <v/>
      </c>
      <c r="D47" s="593" t="str">
        <f>IF(นักเรียน!E47="","",นักเรียน!E47)</f>
        <v/>
      </c>
      <c r="E47" s="594"/>
      <c r="F47" s="314"/>
      <c r="G47" s="306"/>
      <c r="H47" s="306"/>
      <c r="I47" s="306"/>
      <c r="J47" s="306"/>
      <c r="K47" s="306"/>
      <c r="L47" s="306"/>
      <c r="M47" s="306"/>
      <c r="N47" s="306"/>
      <c r="O47" s="306"/>
      <c r="P47" s="306"/>
      <c r="Q47" s="306"/>
      <c r="R47" s="306"/>
      <c r="S47" s="306"/>
      <c r="T47" s="306"/>
      <c r="U47" s="306"/>
      <c r="V47" s="306"/>
      <c r="W47" s="306"/>
      <c r="X47" s="306"/>
      <c r="Y47" s="306"/>
      <c r="Z47" s="316"/>
      <c r="AA47" s="314"/>
      <c r="AB47" s="306"/>
      <c r="AC47" s="306"/>
      <c r="AD47" s="306"/>
      <c r="AE47" s="306"/>
      <c r="AF47" s="306"/>
      <c r="AG47" s="306"/>
      <c r="AH47" s="306"/>
      <c r="AI47" s="307"/>
      <c r="AJ47" s="204" t="str">
        <f t="shared" si="10"/>
        <v/>
      </c>
      <c r="AK47" s="205" t="str">
        <f t="shared" si="15"/>
        <v/>
      </c>
      <c r="AL47" s="314"/>
      <c r="AM47" s="306"/>
      <c r="AN47" s="206" t="str">
        <f t="shared" si="11"/>
        <v/>
      </c>
      <c r="AO47" s="207" t="str">
        <f t="shared" si="6"/>
        <v/>
      </c>
      <c r="AP47" s="229" t="str">
        <f t="shared" si="12"/>
        <v/>
      </c>
      <c r="AQ47" s="475"/>
      <c r="AR47" s="476"/>
      <c r="AS47" s="203" t="str">
        <f t="shared" si="13"/>
        <v/>
      </c>
      <c r="AT47" s="477" t="str">
        <f t="shared" si="7"/>
        <v/>
      </c>
      <c r="AU47" s="476"/>
      <c r="AV47" s="477" t="str">
        <f t="shared" si="8"/>
        <v/>
      </c>
      <c r="AW47" s="229" t="str">
        <f t="shared" si="9"/>
        <v/>
      </c>
      <c r="AX47" s="223" t="str">
        <f t="shared" si="14"/>
        <v/>
      </c>
      <c r="AY47" s="220" t="str">
        <f>IF(OR(นักเรียน!N47="ออก",AZ47="ร",AZ47="มส",AX47=""),"",IF(เกณฑ์!$N$19="ACT",VLOOKUP(AX47,gradeact,5,TRUE),VLOOKUP(AX47,grade1,5,TRUE)))</f>
        <v/>
      </c>
      <c r="AZ47" s="306"/>
    </row>
    <row r="48" spans="2:52" ht="15.75" customHeight="1" x14ac:dyDescent="0.5">
      <c r="B48" s="18">
        <v>43</v>
      </c>
      <c r="C48" s="203" t="str">
        <f>IF(นักเรียน!C48="","",นักเรียน!C48)</f>
        <v/>
      </c>
      <c r="D48" s="593" t="str">
        <f>IF(นักเรียน!E48="","",นักเรียน!E48)</f>
        <v/>
      </c>
      <c r="E48" s="594"/>
      <c r="F48" s="314"/>
      <c r="G48" s="306"/>
      <c r="H48" s="306"/>
      <c r="I48" s="306"/>
      <c r="J48" s="306"/>
      <c r="K48" s="306"/>
      <c r="L48" s="306"/>
      <c r="M48" s="306"/>
      <c r="N48" s="306"/>
      <c r="O48" s="306"/>
      <c r="P48" s="306"/>
      <c r="Q48" s="306"/>
      <c r="R48" s="306"/>
      <c r="S48" s="306"/>
      <c r="T48" s="306"/>
      <c r="U48" s="306"/>
      <c r="V48" s="306"/>
      <c r="W48" s="306"/>
      <c r="X48" s="306"/>
      <c r="Y48" s="306"/>
      <c r="Z48" s="316"/>
      <c r="AA48" s="314"/>
      <c r="AB48" s="306"/>
      <c r="AC48" s="306"/>
      <c r="AD48" s="306"/>
      <c r="AE48" s="306"/>
      <c r="AF48" s="306"/>
      <c r="AG48" s="306"/>
      <c r="AH48" s="306"/>
      <c r="AI48" s="307"/>
      <c r="AJ48" s="204" t="str">
        <f t="shared" si="10"/>
        <v/>
      </c>
      <c r="AK48" s="205" t="str">
        <f t="shared" si="15"/>
        <v/>
      </c>
      <c r="AL48" s="314"/>
      <c r="AM48" s="306"/>
      <c r="AN48" s="206" t="str">
        <f t="shared" si="11"/>
        <v/>
      </c>
      <c r="AO48" s="207" t="str">
        <f t="shared" si="6"/>
        <v/>
      </c>
      <c r="AP48" s="229" t="str">
        <f t="shared" si="12"/>
        <v/>
      </c>
      <c r="AQ48" s="475"/>
      <c r="AR48" s="476"/>
      <c r="AS48" s="203" t="str">
        <f t="shared" si="13"/>
        <v/>
      </c>
      <c r="AT48" s="477" t="str">
        <f t="shared" si="7"/>
        <v/>
      </c>
      <c r="AU48" s="476"/>
      <c r="AV48" s="477" t="str">
        <f t="shared" si="8"/>
        <v/>
      </c>
      <c r="AW48" s="229" t="str">
        <f t="shared" si="9"/>
        <v/>
      </c>
      <c r="AX48" s="223" t="str">
        <f t="shared" si="14"/>
        <v/>
      </c>
      <c r="AY48" s="220" t="str">
        <f>IF(OR(นักเรียน!N48="ออก",AZ48="ร",AZ48="มส",AX48=""),"",IF(เกณฑ์!$N$19="ACT",VLOOKUP(AX48,gradeact,5,TRUE),VLOOKUP(AX48,grade1,5,TRUE)))</f>
        <v/>
      </c>
      <c r="AZ48" s="306"/>
    </row>
    <row r="49" spans="2:52" ht="15.75" customHeight="1" x14ac:dyDescent="0.5">
      <c r="B49" s="18">
        <v>44</v>
      </c>
      <c r="C49" s="203" t="str">
        <f>IF(นักเรียน!C49="","",นักเรียน!C49)</f>
        <v/>
      </c>
      <c r="D49" s="593" t="str">
        <f>IF(นักเรียน!E49="","",นักเรียน!E49)</f>
        <v/>
      </c>
      <c r="E49" s="594"/>
      <c r="F49" s="314"/>
      <c r="G49" s="306"/>
      <c r="H49" s="306"/>
      <c r="I49" s="306"/>
      <c r="J49" s="306"/>
      <c r="K49" s="306"/>
      <c r="L49" s="306"/>
      <c r="M49" s="306"/>
      <c r="N49" s="306"/>
      <c r="O49" s="306"/>
      <c r="P49" s="306"/>
      <c r="Q49" s="306"/>
      <c r="R49" s="306"/>
      <c r="S49" s="306"/>
      <c r="T49" s="306"/>
      <c r="U49" s="306"/>
      <c r="V49" s="306"/>
      <c r="W49" s="306"/>
      <c r="X49" s="306"/>
      <c r="Y49" s="306"/>
      <c r="Z49" s="316"/>
      <c r="AA49" s="314"/>
      <c r="AB49" s="306"/>
      <c r="AC49" s="306"/>
      <c r="AD49" s="306"/>
      <c r="AE49" s="306"/>
      <c r="AF49" s="306"/>
      <c r="AG49" s="306"/>
      <c r="AH49" s="306"/>
      <c r="AI49" s="307"/>
      <c r="AJ49" s="204" t="str">
        <f t="shared" si="10"/>
        <v/>
      </c>
      <c r="AK49" s="205" t="str">
        <f t="shared" si="15"/>
        <v/>
      </c>
      <c r="AL49" s="314"/>
      <c r="AM49" s="306"/>
      <c r="AN49" s="206" t="str">
        <f t="shared" si="11"/>
        <v/>
      </c>
      <c r="AO49" s="207" t="str">
        <f t="shared" si="6"/>
        <v/>
      </c>
      <c r="AP49" s="229" t="str">
        <f t="shared" si="12"/>
        <v/>
      </c>
      <c r="AQ49" s="475"/>
      <c r="AR49" s="476"/>
      <c r="AS49" s="203" t="str">
        <f t="shared" si="13"/>
        <v/>
      </c>
      <c r="AT49" s="477" t="str">
        <f t="shared" si="7"/>
        <v/>
      </c>
      <c r="AU49" s="476"/>
      <c r="AV49" s="477" t="str">
        <f t="shared" si="8"/>
        <v/>
      </c>
      <c r="AW49" s="229" t="str">
        <f t="shared" si="9"/>
        <v/>
      </c>
      <c r="AX49" s="223" t="str">
        <f t="shared" si="14"/>
        <v/>
      </c>
      <c r="AY49" s="220" t="str">
        <f>IF(OR(นักเรียน!N49="ออก",AZ49="ร",AZ49="มส",AX49=""),"",IF(เกณฑ์!$N$19="ACT",VLOOKUP(AX49,gradeact,5,TRUE),VLOOKUP(AX49,grade1,5,TRUE)))</f>
        <v/>
      </c>
      <c r="AZ49" s="306"/>
    </row>
    <row r="50" spans="2:52" ht="15.75" customHeight="1" x14ac:dyDescent="0.5">
      <c r="B50" s="18">
        <v>45</v>
      </c>
      <c r="C50" s="203" t="str">
        <f>IF(นักเรียน!C50="","",นักเรียน!C50)</f>
        <v/>
      </c>
      <c r="D50" s="593" t="str">
        <f>IF(นักเรียน!E50="","",นักเรียน!E50)</f>
        <v/>
      </c>
      <c r="E50" s="594"/>
      <c r="F50" s="314"/>
      <c r="G50" s="306"/>
      <c r="H50" s="306"/>
      <c r="I50" s="306"/>
      <c r="J50" s="306"/>
      <c r="K50" s="306"/>
      <c r="L50" s="306"/>
      <c r="M50" s="306"/>
      <c r="N50" s="306"/>
      <c r="O50" s="306"/>
      <c r="P50" s="306"/>
      <c r="Q50" s="306"/>
      <c r="R50" s="306"/>
      <c r="S50" s="306"/>
      <c r="T50" s="306"/>
      <c r="U50" s="306"/>
      <c r="V50" s="306"/>
      <c r="W50" s="306"/>
      <c r="X50" s="306"/>
      <c r="Y50" s="306"/>
      <c r="Z50" s="316"/>
      <c r="AA50" s="314"/>
      <c r="AB50" s="306"/>
      <c r="AC50" s="306"/>
      <c r="AD50" s="306"/>
      <c r="AE50" s="306"/>
      <c r="AF50" s="306"/>
      <c r="AG50" s="306"/>
      <c r="AH50" s="306"/>
      <c r="AI50" s="307"/>
      <c r="AJ50" s="204" t="str">
        <f t="shared" si="10"/>
        <v/>
      </c>
      <c r="AK50" s="205" t="str">
        <f t="shared" si="15"/>
        <v/>
      </c>
      <c r="AL50" s="314"/>
      <c r="AM50" s="306"/>
      <c r="AN50" s="206" t="str">
        <f t="shared" si="11"/>
        <v/>
      </c>
      <c r="AO50" s="207" t="str">
        <f t="shared" si="6"/>
        <v/>
      </c>
      <c r="AP50" s="229" t="str">
        <f t="shared" si="12"/>
        <v/>
      </c>
      <c r="AQ50" s="475"/>
      <c r="AR50" s="476"/>
      <c r="AS50" s="203" t="str">
        <f t="shared" si="13"/>
        <v/>
      </c>
      <c r="AT50" s="477" t="str">
        <f t="shared" si="7"/>
        <v/>
      </c>
      <c r="AU50" s="476"/>
      <c r="AV50" s="477" t="str">
        <f t="shared" si="8"/>
        <v/>
      </c>
      <c r="AW50" s="229" t="str">
        <f t="shared" si="9"/>
        <v/>
      </c>
      <c r="AX50" s="223" t="str">
        <f t="shared" si="14"/>
        <v/>
      </c>
      <c r="AY50" s="220" t="str">
        <f>IF(OR(นักเรียน!N50="ออก",AZ50="ร",AZ50="มส",AX50=""),"",IF(เกณฑ์!$N$19="ACT",VLOOKUP(AX50,gradeact,5,TRUE),VLOOKUP(AX50,grade1,5,TRUE)))</f>
        <v/>
      </c>
      <c r="AZ50" s="306"/>
    </row>
    <row r="51" spans="2:52" ht="15.75" customHeight="1" x14ac:dyDescent="0.5">
      <c r="B51" s="18">
        <v>46</v>
      </c>
      <c r="C51" s="203" t="str">
        <f>IF(นักเรียน!C51="","",นักเรียน!C51)</f>
        <v/>
      </c>
      <c r="D51" s="593" t="str">
        <f>IF(นักเรียน!E51="","",นักเรียน!E51)</f>
        <v/>
      </c>
      <c r="E51" s="594"/>
      <c r="F51" s="314"/>
      <c r="G51" s="306"/>
      <c r="H51" s="306"/>
      <c r="I51" s="306"/>
      <c r="J51" s="306"/>
      <c r="K51" s="306"/>
      <c r="L51" s="306"/>
      <c r="M51" s="306"/>
      <c r="N51" s="306"/>
      <c r="O51" s="306"/>
      <c r="P51" s="306"/>
      <c r="Q51" s="306"/>
      <c r="R51" s="306"/>
      <c r="S51" s="306"/>
      <c r="T51" s="306"/>
      <c r="U51" s="306"/>
      <c r="V51" s="306"/>
      <c r="W51" s="306"/>
      <c r="X51" s="306"/>
      <c r="Y51" s="306"/>
      <c r="Z51" s="316"/>
      <c r="AA51" s="314"/>
      <c r="AB51" s="306"/>
      <c r="AC51" s="306"/>
      <c r="AD51" s="306"/>
      <c r="AE51" s="306"/>
      <c r="AF51" s="306"/>
      <c r="AG51" s="306"/>
      <c r="AH51" s="306"/>
      <c r="AI51" s="307"/>
      <c r="AJ51" s="204" t="str">
        <f t="shared" si="10"/>
        <v/>
      </c>
      <c r="AK51" s="205" t="str">
        <f t="shared" si="15"/>
        <v/>
      </c>
      <c r="AL51" s="314"/>
      <c r="AM51" s="306"/>
      <c r="AN51" s="206" t="str">
        <f t="shared" si="11"/>
        <v/>
      </c>
      <c r="AO51" s="207" t="str">
        <f t="shared" si="6"/>
        <v/>
      </c>
      <c r="AP51" s="229" t="str">
        <f t="shared" si="12"/>
        <v/>
      </c>
      <c r="AQ51" s="475"/>
      <c r="AR51" s="476"/>
      <c r="AS51" s="203" t="str">
        <f t="shared" si="13"/>
        <v/>
      </c>
      <c r="AT51" s="477" t="str">
        <f t="shared" si="7"/>
        <v/>
      </c>
      <c r="AU51" s="476"/>
      <c r="AV51" s="477" t="str">
        <f t="shared" si="8"/>
        <v/>
      </c>
      <c r="AW51" s="229" t="str">
        <f t="shared" si="9"/>
        <v/>
      </c>
      <c r="AX51" s="223" t="str">
        <f t="shared" si="14"/>
        <v/>
      </c>
      <c r="AY51" s="220" t="str">
        <f>IF(OR(นักเรียน!N51="ออก",AZ51="ร",AZ51="มส",AX51=""),"",IF(เกณฑ์!$N$19="ACT",VLOOKUP(AX51,gradeact,5,TRUE),VLOOKUP(AX51,grade1,5,TRUE)))</f>
        <v/>
      </c>
      <c r="AZ51" s="306"/>
    </row>
    <row r="52" spans="2:52" ht="15.75" customHeight="1" x14ac:dyDescent="0.5">
      <c r="B52" s="18">
        <v>47</v>
      </c>
      <c r="C52" s="203" t="str">
        <f>IF(นักเรียน!C52="","",นักเรียน!C52)</f>
        <v/>
      </c>
      <c r="D52" s="593" t="str">
        <f>IF(นักเรียน!E52="","",นักเรียน!E52)</f>
        <v/>
      </c>
      <c r="E52" s="594"/>
      <c r="F52" s="314"/>
      <c r="G52" s="306"/>
      <c r="H52" s="306"/>
      <c r="I52" s="306"/>
      <c r="J52" s="306"/>
      <c r="K52" s="306"/>
      <c r="L52" s="306"/>
      <c r="M52" s="306"/>
      <c r="N52" s="306"/>
      <c r="O52" s="306"/>
      <c r="P52" s="306"/>
      <c r="Q52" s="306"/>
      <c r="R52" s="306"/>
      <c r="S52" s="306"/>
      <c r="T52" s="306"/>
      <c r="U52" s="306"/>
      <c r="V52" s="306"/>
      <c r="W52" s="306"/>
      <c r="X52" s="306"/>
      <c r="Y52" s="306"/>
      <c r="Z52" s="316"/>
      <c r="AA52" s="314"/>
      <c r="AB52" s="306"/>
      <c r="AC52" s="306"/>
      <c r="AD52" s="306"/>
      <c r="AE52" s="306"/>
      <c r="AF52" s="306"/>
      <c r="AG52" s="306"/>
      <c r="AH52" s="306"/>
      <c r="AI52" s="307"/>
      <c r="AJ52" s="204" t="str">
        <f t="shared" si="10"/>
        <v/>
      </c>
      <c r="AK52" s="205" t="str">
        <f t="shared" si="15"/>
        <v/>
      </c>
      <c r="AL52" s="314"/>
      <c r="AM52" s="306"/>
      <c r="AN52" s="206" t="str">
        <f t="shared" si="11"/>
        <v/>
      </c>
      <c r="AO52" s="207" t="str">
        <f t="shared" si="6"/>
        <v/>
      </c>
      <c r="AP52" s="229" t="str">
        <f t="shared" si="12"/>
        <v/>
      </c>
      <c r="AQ52" s="475"/>
      <c r="AR52" s="476"/>
      <c r="AS52" s="203" t="str">
        <f t="shared" si="13"/>
        <v/>
      </c>
      <c r="AT52" s="477" t="str">
        <f t="shared" si="7"/>
        <v/>
      </c>
      <c r="AU52" s="476"/>
      <c r="AV52" s="477" t="str">
        <f t="shared" si="8"/>
        <v/>
      </c>
      <c r="AW52" s="229" t="str">
        <f t="shared" si="9"/>
        <v/>
      </c>
      <c r="AX52" s="223" t="str">
        <f t="shared" si="14"/>
        <v/>
      </c>
      <c r="AY52" s="220" t="str">
        <f>IF(OR(นักเรียน!N52="ออก",AZ52="ร",AZ52="มส",AX52=""),"",IF(เกณฑ์!$N$19="ACT",VLOOKUP(AX52,gradeact,5,TRUE),VLOOKUP(AX52,grade1,5,TRUE)))</f>
        <v/>
      </c>
      <c r="AZ52" s="306"/>
    </row>
    <row r="53" spans="2:52" ht="15.75" customHeight="1" x14ac:dyDescent="0.5">
      <c r="B53" s="18">
        <v>48</v>
      </c>
      <c r="C53" s="203" t="str">
        <f>IF(นักเรียน!C53="","",นักเรียน!C53)</f>
        <v/>
      </c>
      <c r="D53" s="593" t="str">
        <f>IF(นักเรียน!E53="","",นักเรียน!E53)</f>
        <v/>
      </c>
      <c r="E53" s="594"/>
      <c r="F53" s="314"/>
      <c r="G53" s="306"/>
      <c r="H53" s="306"/>
      <c r="I53" s="306"/>
      <c r="J53" s="306"/>
      <c r="K53" s="306"/>
      <c r="L53" s="306"/>
      <c r="M53" s="306"/>
      <c r="N53" s="306"/>
      <c r="O53" s="306"/>
      <c r="P53" s="306"/>
      <c r="Q53" s="306"/>
      <c r="R53" s="306"/>
      <c r="S53" s="306"/>
      <c r="T53" s="306"/>
      <c r="U53" s="306"/>
      <c r="V53" s="306"/>
      <c r="W53" s="306"/>
      <c r="X53" s="306"/>
      <c r="Y53" s="306"/>
      <c r="Z53" s="316"/>
      <c r="AA53" s="314"/>
      <c r="AB53" s="306"/>
      <c r="AC53" s="306"/>
      <c r="AD53" s="306"/>
      <c r="AE53" s="306"/>
      <c r="AF53" s="306"/>
      <c r="AG53" s="306"/>
      <c r="AH53" s="306"/>
      <c r="AI53" s="307"/>
      <c r="AJ53" s="204" t="str">
        <f t="shared" si="10"/>
        <v/>
      </c>
      <c r="AK53" s="205" t="str">
        <f t="shared" si="15"/>
        <v/>
      </c>
      <c r="AL53" s="314"/>
      <c r="AM53" s="306"/>
      <c r="AN53" s="206" t="str">
        <f t="shared" si="11"/>
        <v/>
      </c>
      <c r="AO53" s="207" t="str">
        <f t="shared" si="6"/>
        <v/>
      </c>
      <c r="AP53" s="229" t="str">
        <f t="shared" si="12"/>
        <v/>
      </c>
      <c r="AQ53" s="475"/>
      <c r="AR53" s="476"/>
      <c r="AS53" s="203" t="str">
        <f t="shared" si="13"/>
        <v/>
      </c>
      <c r="AT53" s="477" t="str">
        <f t="shared" si="7"/>
        <v/>
      </c>
      <c r="AU53" s="476"/>
      <c r="AV53" s="477" t="str">
        <f t="shared" si="8"/>
        <v/>
      </c>
      <c r="AW53" s="229" t="str">
        <f t="shared" si="9"/>
        <v/>
      </c>
      <c r="AX53" s="223" t="str">
        <f t="shared" si="14"/>
        <v/>
      </c>
      <c r="AY53" s="220" t="str">
        <f>IF(OR(นักเรียน!N53="ออก",AZ53="ร",AZ53="มส",AX53=""),"",IF(เกณฑ์!$N$19="ACT",VLOOKUP(AX53,gradeact,5,TRUE),VLOOKUP(AX53,grade1,5,TRUE)))</f>
        <v/>
      </c>
      <c r="AZ53" s="306"/>
    </row>
    <row r="54" spans="2:52" ht="15.75" customHeight="1" x14ac:dyDescent="0.5">
      <c r="B54" s="18">
        <v>49</v>
      </c>
      <c r="C54" s="203" t="str">
        <f>IF(นักเรียน!C54="","",นักเรียน!C54)</f>
        <v/>
      </c>
      <c r="D54" s="593" t="str">
        <f>IF(นักเรียน!E54="","",นักเรียน!E54)</f>
        <v/>
      </c>
      <c r="E54" s="594"/>
      <c r="F54" s="314"/>
      <c r="G54" s="306"/>
      <c r="H54" s="306"/>
      <c r="I54" s="306"/>
      <c r="J54" s="306"/>
      <c r="K54" s="306"/>
      <c r="L54" s="306"/>
      <c r="M54" s="306"/>
      <c r="N54" s="306"/>
      <c r="O54" s="306"/>
      <c r="P54" s="306"/>
      <c r="Q54" s="306"/>
      <c r="R54" s="306"/>
      <c r="S54" s="306"/>
      <c r="T54" s="306"/>
      <c r="U54" s="306"/>
      <c r="V54" s="306"/>
      <c r="W54" s="306"/>
      <c r="X54" s="306"/>
      <c r="Y54" s="306"/>
      <c r="Z54" s="316"/>
      <c r="AA54" s="314"/>
      <c r="AB54" s="306"/>
      <c r="AC54" s="306"/>
      <c r="AD54" s="306"/>
      <c r="AE54" s="306"/>
      <c r="AF54" s="306"/>
      <c r="AG54" s="306"/>
      <c r="AH54" s="306"/>
      <c r="AI54" s="307"/>
      <c r="AJ54" s="204" t="str">
        <f t="shared" si="10"/>
        <v/>
      </c>
      <c r="AK54" s="205" t="str">
        <f t="shared" si="15"/>
        <v/>
      </c>
      <c r="AL54" s="314"/>
      <c r="AM54" s="306"/>
      <c r="AN54" s="206" t="str">
        <f t="shared" si="11"/>
        <v/>
      </c>
      <c r="AO54" s="207" t="str">
        <f t="shared" si="6"/>
        <v/>
      </c>
      <c r="AP54" s="229" t="str">
        <f t="shared" si="12"/>
        <v/>
      </c>
      <c r="AQ54" s="475"/>
      <c r="AR54" s="476"/>
      <c r="AS54" s="203" t="str">
        <f t="shared" si="13"/>
        <v/>
      </c>
      <c r="AT54" s="477" t="str">
        <f t="shared" si="7"/>
        <v/>
      </c>
      <c r="AU54" s="476"/>
      <c r="AV54" s="477" t="str">
        <f t="shared" si="8"/>
        <v/>
      </c>
      <c r="AW54" s="229" t="str">
        <f t="shared" si="9"/>
        <v/>
      </c>
      <c r="AX54" s="223" t="str">
        <f t="shared" si="14"/>
        <v/>
      </c>
      <c r="AY54" s="220" t="str">
        <f>IF(OR(นักเรียน!N54="ออก",AZ54="ร",AZ54="มส",AX54=""),"",IF(เกณฑ์!$N$19="ACT",VLOOKUP(AX54,gradeact,5,TRUE),VLOOKUP(AX54,grade1,5,TRUE)))</f>
        <v/>
      </c>
      <c r="AZ54" s="306"/>
    </row>
    <row r="55" spans="2:52" ht="15.75" customHeight="1" x14ac:dyDescent="0.5">
      <c r="B55" s="18">
        <v>50</v>
      </c>
      <c r="C55" s="203" t="str">
        <f>IF(นักเรียน!C55="","",นักเรียน!C55)</f>
        <v/>
      </c>
      <c r="D55" s="593" t="str">
        <f>IF(นักเรียน!E55="","",นักเรียน!E55)</f>
        <v/>
      </c>
      <c r="E55" s="594"/>
      <c r="F55" s="314"/>
      <c r="G55" s="306"/>
      <c r="H55" s="306"/>
      <c r="I55" s="306"/>
      <c r="J55" s="306"/>
      <c r="K55" s="306"/>
      <c r="L55" s="306"/>
      <c r="M55" s="306"/>
      <c r="N55" s="306"/>
      <c r="O55" s="306"/>
      <c r="P55" s="306"/>
      <c r="Q55" s="306"/>
      <c r="R55" s="306"/>
      <c r="S55" s="306"/>
      <c r="T55" s="306"/>
      <c r="U55" s="306"/>
      <c r="V55" s="306"/>
      <c r="W55" s="306"/>
      <c r="X55" s="306"/>
      <c r="Y55" s="306"/>
      <c r="Z55" s="316"/>
      <c r="AA55" s="314"/>
      <c r="AB55" s="306"/>
      <c r="AC55" s="306"/>
      <c r="AD55" s="306"/>
      <c r="AE55" s="306"/>
      <c r="AF55" s="306"/>
      <c r="AG55" s="306"/>
      <c r="AH55" s="306"/>
      <c r="AI55" s="307"/>
      <c r="AJ55" s="204" t="str">
        <f t="shared" si="10"/>
        <v/>
      </c>
      <c r="AK55" s="205" t="str">
        <f t="shared" si="15"/>
        <v/>
      </c>
      <c r="AL55" s="314"/>
      <c r="AM55" s="306"/>
      <c r="AN55" s="206" t="str">
        <f t="shared" si="11"/>
        <v/>
      </c>
      <c r="AO55" s="207" t="str">
        <f t="shared" si="6"/>
        <v/>
      </c>
      <c r="AP55" s="229" t="str">
        <f t="shared" si="12"/>
        <v/>
      </c>
      <c r="AQ55" s="475"/>
      <c r="AR55" s="476"/>
      <c r="AS55" s="203" t="str">
        <f t="shared" si="13"/>
        <v/>
      </c>
      <c r="AT55" s="477" t="str">
        <f t="shared" si="7"/>
        <v/>
      </c>
      <c r="AU55" s="476"/>
      <c r="AV55" s="477" t="str">
        <f t="shared" si="8"/>
        <v/>
      </c>
      <c r="AW55" s="229" t="str">
        <f t="shared" si="9"/>
        <v/>
      </c>
      <c r="AX55" s="223" t="str">
        <f t="shared" si="14"/>
        <v/>
      </c>
      <c r="AY55" s="220" t="str">
        <f>IF(OR(นักเรียน!N55="ออก",AZ55="ร",AZ55="มส",AX55=""),"",IF(เกณฑ์!$N$19="ACT",VLOOKUP(AX55,gradeact,5,TRUE),VLOOKUP(AX55,grade1,5,TRUE)))</f>
        <v/>
      </c>
      <c r="AZ55" s="306"/>
    </row>
    <row r="56" spans="2:52" s="37" customFormat="1" ht="18" customHeight="1" x14ac:dyDescent="0.5">
      <c r="B56" s="38"/>
      <c r="C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  <c r="AE56" s="38"/>
      <c r="AF56" s="38"/>
      <c r="AG56" s="38"/>
      <c r="AH56" s="38"/>
      <c r="AI56" s="38"/>
      <c r="AJ56" s="38"/>
      <c r="AK56" s="301"/>
      <c r="AN56" s="14"/>
      <c r="AO56" s="14"/>
      <c r="AP56" s="14"/>
      <c r="AW56" s="14"/>
      <c r="AX56" s="14"/>
    </row>
    <row r="57" spans="2:52" s="37" customFormat="1" ht="18" customHeight="1" x14ac:dyDescent="0.5">
      <c r="B57" s="38"/>
      <c r="C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  <c r="AF57" s="38"/>
      <c r="AG57" s="38"/>
      <c r="AH57" s="38"/>
      <c r="AI57" s="38"/>
      <c r="AJ57" s="38"/>
      <c r="AK57" s="301"/>
      <c r="AN57" s="14"/>
      <c r="AO57" s="14"/>
      <c r="AP57" s="14"/>
      <c r="AW57" s="14"/>
      <c r="AX57" s="14"/>
    </row>
    <row r="58" spans="2:52" s="37" customFormat="1" ht="18" customHeight="1" x14ac:dyDescent="0.5">
      <c r="B58" s="38"/>
      <c r="C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  <c r="AE58" s="38"/>
      <c r="AF58" s="38"/>
      <c r="AG58" s="38"/>
      <c r="AH58" s="38"/>
      <c r="AI58" s="38"/>
      <c r="AJ58" s="38"/>
      <c r="AK58" s="301"/>
      <c r="AN58" s="14"/>
      <c r="AO58" s="14"/>
      <c r="AP58" s="14"/>
      <c r="AW58" s="14"/>
      <c r="AX58" s="14"/>
    </row>
    <row r="59" spans="2:52" s="37" customFormat="1" ht="18" customHeight="1" x14ac:dyDescent="0.5">
      <c r="B59" s="38"/>
      <c r="C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  <c r="AF59" s="38"/>
      <c r="AG59" s="38"/>
      <c r="AH59" s="38"/>
      <c r="AI59" s="38"/>
      <c r="AJ59" s="38"/>
      <c r="AK59" s="301"/>
      <c r="AN59" s="14"/>
      <c r="AO59" s="14"/>
      <c r="AP59" s="14"/>
      <c r="AW59" s="14"/>
      <c r="AX59" s="14"/>
    </row>
    <row r="60" spans="2:52" s="37" customFormat="1" ht="18" customHeight="1" x14ac:dyDescent="0.5">
      <c r="B60" s="38"/>
      <c r="C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  <c r="AF60" s="38"/>
      <c r="AG60" s="38"/>
      <c r="AH60" s="38"/>
      <c r="AI60" s="38"/>
      <c r="AJ60" s="38"/>
      <c r="AK60" s="301"/>
      <c r="AN60" s="14"/>
      <c r="AO60" s="14"/>
      <c r="AP60" s="14"/>
      <c r="AW60" s="14"/>
      <c r="AX60" s="14"/>
    </row>
    <row r="61" spans="2:52" s="37" customFormat="1" ht="18" customHeight="1" x14ac:dyDescent="0.5">
      <c r="B61" s="38"/>
      <c r="C61" s="38"/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  <c r="AF61" s="38"/>
      <c r="AG61" s="38"/>
      <c r="AH61" s="38"/>
      <c r="AI61" s="38"/>
      <c r="AJ61" s="38"/>
      <c r="AK61" s="301"/>
      <c r="AN61" s="14"/>
      <c r="AO61" s="14"/>
      <c r="AP61" s="14"/>
      <c r="AW61" s="14"/>
      <c r="AX61" s="14"/>
    </row>
    <row r="62" spans="2:52" s="37" customFormat="1" ht="18" customHeight="1" x14ac:dyDescent="0.5">
      <c r="B62" s="38"/>
      <c r="C62" s="38"/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  <c r="AF62" s="38"/>
      <c r="AG62" s="38"/>
      <c r="AH62" s="38"/>
      <c r="AI62" s="38"/>
      <c r="AJ62" s="38"/>
      <c r="AK62" s="301"/>
      <c r="AN62" s="14"/>
      <c r="AO62" s="14"/>
      <c r="AP62" s="14"/>
      <c r="AW62" s="14"/>
      <c r="AX62" s="14"/>
    </row>
    <row r="63" spans="2:52" ht="18" customHeight="1" x14ac:dyDescent="0.5"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</row>
    <row r="64" spans="2:52" ht="18" customHeight="1" x14ac:dyDescent="0.5"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</row>
    <row r="65" spans="6:35" ht="18" customHeight="1" x14ac:dyDescent="0.5"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</row>
    <row r="66" spans="6:35" ht="18" customHeight="1" x14ac:dyDescent="0.5"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</row>
    <row r="67" spans="6:35" ht="18" customHeight="1" x14ac:dyDescent="0.5"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</row>
    <row r="68" spans="6:35" ht="18" customHeight="1" x14ac:dyDescent="0.5"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</row>
    <row r="69" spans="6:35" ht="18" customHeight="1" x14ac:dyDescent="0.5"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</row>
    <row r="70" spans="6:35" ht="18" customHeight="1" x14ac:dyDescent="0.5"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</row>
    <row r="71" spans="6:35" ht="18" customHeight="1" x14ac:dyDescent="0.5"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</row>
  </sheetData>
  <sheetProtection algorithmName="SHA-512" hashValue="Ydj93A95s1NvBpLQf3tirlpEs2gqIwtVKPQUqvSgffqmw/I4t58ci8ca7CkW/VokHhB11HS/zk3fB8Z9mial9g==" saltValue="DOmGZNte+SfDDJ06KoTFJQ==" spinCount="100000" sheet="1" objects="1" scenarios="1" selectLockedCells="1"/>
  <mergeCells count="64">
    <mergeCell ref="B2:B5"/>
    <mergeCell ref="C2:C5"/>
    <mergeCell ref="D2:D5"/>
    <mergeCell ref="F2:Z2"/>
    <mergeCell ref="AX2:AX4"/>
    <mergeCell ref="AY2:AY5"/>
    <mergeCell ref="AZ2:AZ5"/>
    <mergeCell ref="F3:Z3"/>
    <mergeCell ref="AQ2:AW2"/>
    <mergeCell ref="AL3:AO3"/>
    <mergeCell ref="AA3:AK3"/>
    <mergeCell ref="AA2:AP2"/>
    <mergeCell ref="AQ3:AT3"/>
    <mergeCell ref="AU3:AV3"/>
    <mergeCell ref="D17:E17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29:E29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41:E41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53:E53"/>
    <mergeCell ref="D54:E54"/>
    <mergeCell ref="D55:E55"/>
    <mergeCell ref="D42:E42"/>
    <mergeCell ref="D43:E43"/>
    <mergeCell ref="D44:E44"/>
    <mergeCell ref="D45:E45"/>
    <mergeCell ref="D51:E51"/>
    <mergeCell ref="D52:E52"/>
    <mergeCell ref="D46:E46"/>
    <mergeCell ref="D47:E47"/>
    <mergeCell ref="D48:E48"/>
    <mergeCell ref="D49:E49"/>
    <mergeCell ref="D50:E50"/>
  </mergeCells>
  <conditionalFormatting sqref="F6:AI55">
    <cfRule type="cellIs" dxfId="37" priority="22" operator="lessThan">
      <formula>50%*F$5</formula>
    </cfRule>
  </conditionalFormatting>
  <conditionalFormatting sqref="AL6:AM55 AQ6:AV55">
    <cfRule type="cellIs" dxfId="36" priority="21" operator="lessThan">
      <formula>50%*AL$5</formula>
    </cfRule>
  </conditionalFormatting>
  <conditionalFormatting sqref="AX6:AX55">
    <cfRule type="cellIs" dxfId="35" priority="20" operator="lessThan">
      <formula>50%*$AX$5</formula>
    </cfRule>
  </conditionalFormatting>
  <conditionalFormatting sqref="AK6:AK55">
    <cfRule type="cellIs" dxfId="34" priority="19" operator="lessThan">
      <formula>50%*$AK$5</formula>
    </cfRule>
  </conditionalFormatting>
  <conditionalFormatting sqref="AP6:AP55 AW6:AW55">
    <cfRule type="cellIs" dxfId="33" priority="18" operator="lessThan">
      <formula>50%*$AW$5</formula>
    </cfRule>
  </conditionalFormatting>
  <conditionalFormatting sqref="AY6:AY55">
    <cfRule type="containsText" dxfId="32" priority="15" operator="containsText" text="ไม่ผ่าน">
      <formula>NOT(ISERROR(SEARCH("ไม่ผ่าน",AY6)))</formula>
    </cfRule>
    <cfRule type="containsText" dxfId="31" priority="16" operator="containsText" text="F">
      <formula>NOT(ISERROR(SEARCH("F",AY6)))</formula>
    </cfRule>
    <cfRule type="containsText" dxfId="30" priority="17" operator="containsText" text="0">
      <formula>NOT(ISERROR(SEARCH("0",AY6)))</formula>
    </cfRule>
  </conditionalFormatting>
  <conditionalFormatting sqref="AX6:AX55">
    <cfRule type="cellIs" dxfId="29" priority="12" operator="lessThan">
      <formula>50%*$AX$5</formula>
    </cfRule>
  </conditionalFormatting>
  <conditionalFormatting sqref="AW6:AW55">
    <cfRule type="cellIs" dxfId="28" priority="10" operator="lessThan">
      <formula>50%*$AW$5</formula>
    </cfRule>
  </conditionalFormatting>
  <conditionalFormatting sqref="AY6:AY55">
    <cfRule type="containsText" dxfId="27" priority="7" operator="containsText" text="ไม่ผ่าน">
      <formula>NOT(ISERROR(SEARCH("ไม่ผ่าน",AY6)))</formula>
    </cfRule>
    <cfRule type="containsText" dxfId="26" priority="8" operator="containsText" text="F">
      <formula>NOT(ISERROR(SEARCH("F",AY6)))</formula>
    </cfRule>
    <cfRule type="containsText" dxfId="25" priority="9" operator="containsText" text="0">
      <formula>NOT(ISERROR(SEARCH("0",AY6)))</formula>
    </cfRule>
  </conditionalFormatting>
  <conditionalFormatting sqref="AO6:AO55">
    <cfRule type="cellIs" dxfId="24" priority="5" operator="lessThan">
      <formula>50%*$AO$5</formula>
    </cfRule>
  </conditionalFormatting>
  <dataValidations count="2">
    <dataValidation type="whole" operator="lessThanOrEqual" allowBlank="1" showInputMessage="1" showErrorMessage="1" error="คะแนนที่ได้ต้องไม่เกินค่าของคะแนนเต็ม" sqref="F6:AI55 AL6:AM55 AQ6:AV55">
      <formula1>F$5</formula1>
    </dataValidation>
    <dataValidation type="list" allowBlank="1" showInputMessage="1" showErrorMessage="1" sqref="AZ6:AZ55">
      <formula1>grade22</formula1>
    </dataValidation>
  </dataValidations>
  <pageMargins left="0.35433070866141736" right="0.11811023622047245" top="0.39370078740157483" bottom="0.19685039370078741" header="0.31496062992125984" footer="0.31496062992125984"/>
  <pageSetup paperSize="9" scale="95" orientation="portrait" blackAndWhite="1" verticalDpi="300" r:id="rId1"/>
  <colBreaks count="2" manualBreakCount="2">
    <brk id="26" min="1" max="54" man="1"/>
    <brk id="42" min="1" max="54" man="1"/>
  </colBreaks>
  <ignoredErrors>
    <ignoredError sqref="AS5 AS7:AS17 AT8:AT17 AS6 AT7 AT18:AT55 AS18:AS55" unlockedFormula="1"/>
  </ignoredErrors>
  <drawing r:id="rId2"/>
  <picture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AI71"/>
  <sheetViews>
    <sheetView showGridLines="0" showRowColHeaders="0" zoomScaleNormal="100" workbookViewId="0">
      <pane xSplit="5" ySplit="5" topLeftCell="F12" activePane="bottomRight" state="frozen"/>
      <selection activeCell="B1" sqref="B1"/>
      <selection pane="topRight" activeCell="B1" sqref="B1"/>
      <selection pane="bottomLeft" activeCell="B1" sqref="B1"/>
      <selection pane="bottomRight" activeCell="W5" sqref="W5"/>
    </sheetView>
  </sheetViews>
  <sheetFormatPr defaultRowHeight="18" customHeight="1" x14ac:dyDescent="0.5"/>
  <cols>
    <col min="1" max="1" width="7.85546875" style="37" customWidth="1"/>
    <col min="2" max="2" width="4.140625" style="4" customWidth="1"/>
    <col min="3" max="3" width="7.7109375" style="4" customWidth="1"/>
    <col min="4" max="4" width="13.5703125" style="1" customWidth="1"/>
    <col min="5" max="5" width="9.28515625" style="1" customWidth="1"/>
    <col min="6" max="23" width="4.28515625" style="1" customWidth="1"/>
    <col min="24" max="24" width="9.85546875" style="4" customWidth="1"/>
    <col min="25" max="25" width="10.28515625" style="3" customWidth="1"/>
    <col min="26" max="26" width="10" style="3" customWidth="1"/>
    <col min="27" max="27" width="12.140625" style="1" customWidth="1"/>
    <col min="28" max="28" width="10.140625" style="1" customWidth="1"/>
    <col min="29" max="29" width="8.140625" style="1" customWidth="1"/>
    <col min="30" max="30" width="1.85546875" style="37" customWidth="1"/>
    <col min="31" max="35" width="8.140625" style="37" customWidth="1"/>
    <col min="36" max="16384" width="9.140625" style="1"/>
  </cols>
  <sheetData>
    <row r="1" spans="1:35" s="37" customFormat="1" ht="41.25" customHeight="1" x14ac:dyDescent="0.5">
      <c r="B1" s="38"/>
      <c r="C1" s="38"/>
      <c r="F1" s="300" t="s">
        <v>367</v>
      </c>
      <c r="X1" s="38"/>
      <c r="Y1" s="301"/>
      <c r="Z1" s="301"/>
    </row>
    <row r="2" spans="1:35" ht="18" customHeight="1" thickBot="1" x14ac:dyDescent="0.55000000000000004">
      <c r="B2" s="625" t="s">
        <v>0</v>
      </c>
      <c r="C2" s="625" t="s">
        <v>1</v>
      </c>
      <c r="D2" s="627" t="s">
        <v>2</v>
      </c>
      <c r="E2" s="144"/>
      <c r="F2" s="631" t="s">
        <v>62</v>
      </c>
      <c r="G2" s="631"/>
      <c r="H2" s="631"/>
      <c r="I2" s="631"/>
      <c r="J2" s="631"/>
      <c r="K2" s="631"/>
      <c r="L2" s="631"/>
      <c r="M2" s="631"/>
      <c r="N2" s="631"/>
      <c r="O2" s="631"/>
      <c r="P2" s="631"/>
      <c r="Q2" s="631"/>
      <c r="R2" s="631"/>
      <c r="S2" s="631"/>
      <c r="T2" s="631"/>
      <c r="U2" s="631"/>
      <c r="V2" s="631"/>
      <c r="W2" s="631"/>
      <c r="X2" s="649" t="str">
        <f>F2</f>
        <v>ผลการประเมินคุณลักษณะอันพึงประสงค์</v>
      </c>
      <c r="Y2" s="631"/>
      <c r="Z2" s="631"/>
      <c r="AA2" s="631"/>
      <c r="AB2" s="631"/>
      <c r="AC2" s="632" t="s">
        <v>48</v>
      </c>
    </row>
    <row r="3" spans="1:35" s="4" customFormat="1" ht="18" customHeight="1" x14ac:dyDescent="0.5">
      <c r="A3" s="38"/>
      <c r="B3" s="625"/>
      <c r="C3" s="625"/>
      <c r="D3" s="627"/>
      <c r="E3" s="145" t="s">
        <v>8</v>
      </c>
      <c r="F3" s="639">
        <v>1</v>
      </c>
      <c r="G3" s="630"/>
      <c r="H3" s="630"/>
      <c r="I3" s="630"/>
      <c r="J3" s="630">
        <v>2</v>
      </c>
      <c r="K3" s="630"/>
      <c r="L3" s="211">
        <v>3</v>
      </c>
      <c r="M3" s="630">
        <v>4</v>
      </c>
      <c r="N3" s="630"/>
      <c r="O3" s="630">
        <v>5</v>
      </c>
      <c r="P3" s="630"/>
      <c r="Q3" s="630">
        <v>6</v>
      </c>
      <c r="R3" s="630"/>
      <c r="S3" s="630">
        <v>7</v>
      </c>
      <c r="T3" s="630"/>
      <c r="U3" s="630"/>
      <c r="V3" s="630">
        <v>8</v>
      </c>
      <c r="W3" s="630"/>
      <c r="X3" s="635" t="s">
        <v>7</v>
      </c>
      <c r="Y3" s="637" t="s">
        <v>124</v>
      </c>
      <c r="Z3" s="640" t="s">
        <v>58</v>
      </c>
      <c r="AA3" s="643" t="s">
        <v>126</v>
      </c>
      <c r="AB3" s="646" t="s">
        <v>134</v>
      </c>
      <c r="AC3" s="633"/>
      <c r="AD3" s="38"/>
      <c r="AE3" s="38"/>
      <c r="AF3" s="38"/>
      <c r="AG3" s="38"/>
      <c r="AH3" s="38"/>
      <c r="AI3" s="38"/>
    </row>
    <row r="4" spans="1:35" ht="18" customHeight="1" x14ac:dyDescent="0.5">
      <c r="B4" s="625"/>
      <c r="C4" s="625"/>
      <c r="D4" s="628"/>
      <c r="E4" s="145" t="s">
        <v>123</v>
      </c>
      <c r="F4" s="213">
        <v>1.1000000000000001</v>
      </c>
      <c r="G4" s="214">
        <v>1.2</v>
      </c>
      <c r="H4" s="214">
        <v>1.3</v>
      </c>
      <c r="I4" s="214">
        <v>1.4</v>
      </c>
      <c r="J4" s="214">
        <v>2.1</v>
      </c>
      <c r="K4" s="214">
        <v>2.2000000000000002</v>
      </c>
      <c r="L4" s="214">
        <v>3.1</v>
      </c>
      <c r="M4" s="214">
        <v>4.0999999999999996</v>
      </c>
      <c r="N4" s="214">
        <v>4.2</v>
      </c>
      <c r="O4" s="214">
        <v>5.0999999999999996</v>
      </c>
      <c r="P4" s="214">
        <v>5.2</v>
      </c>
      <c r="Q4" s="214">
        <v>6.1</v>
      </c>
      <c r="R4" s="214">
        <v>6.2</v>
      </c>
      <c r="S4" s="214">
        <v>7.1</v>
      </c>
      <c r="T4" s="214">
        <v>7.2</v>
      </c>
      <c r="U4" s="214">
        <v>7.3</v>
      </c>
      <c r="V4" s="214">
        <v>8.1</v>
      </c>
      <c r="W4" s="214">
        <v>8.1999999999999993</v>
      </c>
      <c r="X4" s="636"/>
      <c r="Y4" s="638"/>
      <c r="Z4" s="641"/>
      <c r="AA4" s="644"/>
      <c r="AB4" s="647"/>
      <c r="AC4" s="633"/>
    </row>
    <row r="5" spans="1:35" ht="18" customHeight="1" thickBot="1" x14ac:dyDescent="0.55000000000000004">
      <c r="B5" s="626"/>
      <c r="C5" s="626"/>
      <c r="D5" s="629"/>
      <c r="E5" s="146" t="s">
        <v>3</v>
      </c>
      <c r="F5" s="312">
        <v>3</v>
      </c>
      <c r="G5" s="302">
        <v>3</v>
      </c>
      <c r="H5" s="302">
        <v>3</v>
      </c>
      <c r="I5" s="302">
        <v>3</v>
      </c>
      <c r="J5" s="302">
        <v>3</v>
      </c>
      <c r="K5" s="302">
        <v>3</v>
      </c>
      <c r="L5" s="302">
        <v>3</v>
      </c>
      <c r="M5" s="302">
        <v>3</v>
      </c>
      <c r="N5" s="302">
        <v>3</v>
      </c>
      <c r="O5" s="302">
        <v>3</v>
      </c>
      <c r="P5" s="302">
        <v>3</v>
      </c>
      <c r="Q5" s="302">
        <v>3</v>
      </c>
      <c r="R5" s="302">
        <v>3</v>
      </c>
      <c r="S5" s="302">
        <v>3</v>
      </c>
      <c r="T5" s="302">
        <v>3</v>
      </c>
      <c r="U5" s="302">
        <v>3</v>
      </c>
      <c r="V5" s="302">
        <v>3</v>
      </c>
      <c r="W5" s="302">
        <v>3</v>
      </c>
      <c r="X5" s="147">
        <f t="shared" ref="X5:X36" si="0">IF(SUM(F5:W5),SUM(F5:W5),"")</f>
        <v>54</v>
      </c>
      <c r="Y5" s="148">
        <v>100</v>
      </c>
      <c r="Z5" s="642"/>
      <c r="AA5" s="645"/>
      <c r="AB5" s="648"/>
      <c r="AC5" s="634"/>
    </row>
    <row r="6" spans="1:35" ht="15.75" customHeight="1" x14ac:dyDescent="0.5">
      <c r="B6" s="196">
        <v>1</v>
      </c>
      <c r="C6" s="133" t="str">
        <f>IF(นักเรียน!C6="","",นักเรียน!C6)</f>
        <v/>
      </c>
      <c r="D6" s="650" t="str">
        <f>IF(นักเรียน!E6="","",นักเรียน!E6)</f>
        <v/>
      </c>
      <c r="E6" s="651"/>
      <c r="F6" s="313"/>
      <c r="G6" s="304"/>
      <c r="H6" s="304"/>
      <c r="I6" s="304"/>
      <c r="J6" s="304"/>
      <c r="K6" s="304"/>
      <c r="L6" s="304"/>
      <c r="M6" s="304"/>
      <c r="N6" s="304"/>
      <c r="O6" s="304"/>
      <c r="P6" s="304"/>
      <c r="Q6" s="304"/>
      <c r="R6" s="304"/>
      <c r="S6" s="304"/>
      <c r="T6" s="304"/>
      <c r="U6" s="304"/>
      <c r="V6" s="304"/>
      <c r="W6" s="304"/>
      <c r="X6" s="195" t="str">
        <f t="shared" si="0"/>
        <v/>
      </c>
      <c r="Y6" s="22" t="str">
        <f>IF(OR(นักเรียน!N6="ออก",X6=""),"",ROUND(X6/$X$5*$Y$5,0))</f>
        <v/>
      </c>
      <c r="Z6" s="149" t="str">
        <f>IF(OR(นักเรียน!N6="ออก",Y6=""),"",VLOOKUP(Y6,grade2,5,TRUE))</f>
        <v/>
      </c>
      <c r="AA6" s="138" t="str">
        <f>IF(OR(นักเรียน!N6="ออก",Y6=""),"",VLOOKUP(Y6,grade2,4,TRUE))</f>
        <v/>
      </c>
      <c r="AB6" s="308"/>
      <c r="AC6" s="309"/>
    </row>
    <row r="7" spans="1:35" ht="15.75" customHeight="1" x14ac:dyDescent="0.5">
      <c r="B7" s="136">
        <v>2</v>
      </c>
      <c r="C7" s="133" t="str">
        <f>IF(นักเรียน!C7="","",นักเรียน!C7)</f>
        <v/>
      </c>
      <c r="D7" s="652" t="str">
        <f>IF(นักเรียน!E7="","",นักเรียน!E7)</f>
        <v/>
      </c>
      <c r="E7" s="653"/>
      <c r="F7" s="314"/>
      <c r="G7" s="306"/>
      <c r="H7" s="306"/>
      <c r="I7" s="306"/>
      <c r="J7" s="306"/>
      <c r="K7" s="306"/>
      <c r="L7" s="306"/>
      <c r="M7" s="306"/>
      <c r="N7" s="306"/>
      <c r="O7" s="306"/>
      <c r="P7" s="306"/>
      <c r="Q7" s="306"/>
      <c r="R7" s="306"/>
      <c r="S7" s="306"/>
      <c r="T7" s="306"/>
      <c r="U7" s="306"/>
      <c r="V7" s="306"/>
      <c r="W7" s="306"/>
      <c r="X7" s="195" t="str">
        <f t="shared" si="0"/>
        <v/>
      </c>
      <c r="Y7" s="22" t="str">
        <f>IF(OR(นักเรียน!N7="ออก",X7=""),"",ROUND(X7/$X$5*$Y$5,0))</f>
        <v/>
      </c>
      <c r="Z7" s="149" t="str">
        <f>IF(OR(นักเรียน!N7="ออก",Y7=""),"",VLOOKUP(Y7,grade2,5,TRUE))</f>
        <v/>
      </c>
      <c r="AA7" s="138" t="str">
        <f>IF(OR(นักเรียน!N7="ออก",Y7=""),"",VLOOKUP(Y7,grade2,4,TRUE))</f>
        <v/>
      </c>
      <c r="AB7" s="310"/>
      <c r="AC7" s="311"/>
    </row>
    <row r="8" spans="1:35" ht="15.75" customHeight="1" x14ac:dyDescent="0.5">
      <c r="B8" s="136">
        <v>3</v>
      </c>
      <c r="C8" s="133" t="str">
        <f>IF(นักเรียน!C8="","",นักเรียน!C8)</f>
        <v/>
      </c>
      <c r="D8" s="652" t="str">
        <f>IF(นักเรียน!E8="","",นักเรียน!E8)</f>
        <v/>
      </c>
      <c r="E8" s="653"/>
      <c r="F8" s="314"/>
      <c r="G8" s="306"/>
      <c r="H8" s="306"/>
      <c r="I8" s="306"/>
      <c r="J8" s="306"/>
      <c r="K8" s="306"/>
      <c r="L8" s="306"/>
      <c r="M8" s="306"/>
      <c r="N8" s="306"/>
      <c r="O8" s="306"/>
      <c r="P8" s="306"/>
      <c r="Q8" s="306"/>
      <c r="R8" s="306"/>
      <c r="S8" s="306"/>
      <c r="T8" s="306"/>
      <c r="U8" s="306"/>
      <c r="V8" s="306"/>
      <c r="W8" s="306"/>
      <c r="X8" s="195" t="str">
        <f t="shared" si="0"/>
        <v/>
      </c>
      <c r="Y8" s="22" t="str">
        <f>IF(OR(นักเรียน!N8="ออก",X8=""),"",ROUND(X8/$X$5*$Y$5,0))</f>
        <v/>
      </c>
      <c r="Z8" s="149" t="str">
        <f>IF(OR(นักเรียน!N8="ออก",Y8=""),"",VLOOKUP(Y8,grade2,5,TRUE))</f>
        <v/>
      </c>
      <c r="AA8" s="138" t="str">
        <f>IF(OR(นักเรียน!N8="ออก",Y8=""),"",VLOOKUP(Y8,grade2,4,TRUE))</f>
        <v/>
      </c>
      <c r="AB8" s="310"/>
      <c r="AC8" s="311"/>
    </row>
    <row r="9" spans="1:35" ht="15.75" customHeight="1" x14ac:dyDescent="0.5">
      <c r="B9" s="136">
        <v>4</v>
      </c>
      <c r="C9" s="133" t="str">
        <f>IF(นักเรียน!C9="","",นักเรียน!C9)</f>
        <v/>
      </c>
      <c r="D9" s="652" t="str">
        <f>IF(นักเรียน!E9="","",นักเรียน!E9)</f>
        <v/>
      </c>
      <c r="E9" s="653"/>
      <c r="F9" s="314"/>
      <c r="G9" s="306"/>
      <c r="H9" s="306"/>
      <c r="I9" s="306"/>
      <c r="J9" s="306"/>
      <c r="K9" s="306"/>
      <c r="L9" s="306"/>
      <c r="M9" s="306"/>
      <c r="N9" s="306"/>
      <c r="O9" s="306"/>
      <c r="P9" s="306"/>
      <c r="Q9" s="306"/>
      <c r="R9" s="306"/>
      <c r="S9" s="306"/>
      <c r="T9" s="306"/>
      <c r="U9" s="306"/>
      <c r="V9" s="306"/>
      <c r="W9" s="306"/>
      <c r="X9" s="195" t="str">
        <f t="shared" si="0"/>
        <v/>
      </c>
      <c r="Y9" s="22" t="str">
        <f>IF(OR(นักเรียน!N9="ออก",X9=""),"",ROUND(X9/$X$5*$Y$5,0))</f>
        <v/>
      </c>
      <c r="Z9" s="149" t="str">
        <f>IF(OR(นักเรียน!N9="ออก",Y9=""),"",VLOOKUP(Y9,grade2,5,TRUE))</f>
        <v/>
      </c>
      <c r="AA9" s="138" t="str">
        <f>IF(OR(นักเรียน!N9="ออก",Y9=""),"",VLOOKUP(Y9,grade2,4,TRUE))</f>
        <v/>
      </c>
      <c r="AB9" s="310"/>
      <c r="AC9" s="311"/>
    </row>
    <row r="10" spans="1:35" ht="15.75" customHeight="1" x14ac:dyDescent="0.5">
      <c r="B10" s="196">
        <v>5</v>
      </c>
      <c r="C10" s="133" t="str">
        <f>IF(นักเรียน!C10="","",นักเรียน!C10)</f>
        <v/>
      </c>
      <c r="D10" s="652" t="str">
        <f>IF(นักเรียน!E10="","",นักเรียน!E10)</f>
        <v/>
      </c>
      <c r="E10" s="653"/>
      <c r="F10" s="314"/>
      <c r="G10" s="306"/>
      <c r="H10" s="306"/>
      <c r="I10" s="306"/>
      <c r="J10" s="306"/>
      <c r="K10" s="306"/>
      <c r="L10" s="306"/>
      <c r="M10" s="306"/>
      <c r="N10" s="306"/>
      <c r="O10" s="306"/>
      <c r="P10" s="306"/>
      <c r="Q10" s="306"/>
      <c r="R10" s="306"/>
      <c r="S10" s="306"/>
      <c r="T10" s="306"/>
      <c r="U10" s="306"/>
      <c r="V10" s="306"/>
      <c r="W10" s="306"/>
      <c r="X10" s="195" t="str">
        <f t="shared" si="0"/>
        <v/>
      </c>
      <c r="Y10" s="22" t="str">
        <f>IF(OR(นักเรียน!N10="ออก",X10=""),"",ROUND(X10/$X$5*$Y$5,0))</f>
        <v/>
      </c>
      <c r="Z10" s="149" t="str">
        <f>IF(OR(นักเรียน!N10="ออก",Y10=""),"",VLOOKUP(Y10,grade2,5,TRUE))</f>
        <v/>
      </c>
      <c r="AA10" s="138" t="str">
        <f>IF(OR(นักเรียน!N10="ออก",Y10=""),"",VLOOKUP(Y10,grade2,4,TRUE))</f>
        <v/>
      </c>
      <c r="AB10" s="310"/>
      <c r="AC10" s="311"/>
    </row>
    <row r="11" spans="1:35" ht="15.75" customHeight="1" x14ac:dyDescent="0.5">
      <c r="B11" s="136">
        <v>6</v>
      </c>
      <c r="C11" s="133" t="str">
        <f>IF(นักเรียน!C11="","",นักเรียน!C11)</f>
        <v/>
      </c>
      <c r="D11" s="652" t="str">
        <f>IF(นักเรียน!E11="","",นักเรียน!E11)</f>
        <v/>
      </c>
      <c r="E11" s="653"/>
      <c r="F11" s="314"/>
      <c r="G11" s="306"/>
      <c r="H11" s="306"/>
      <c r="I11" s="306"/>
      <c r="J11" s="306"/>
      <c r="K11" s="306"/>
      <c r="L11" s="306"/>
      <c r="M11" s="306"/>
      <c r="N11" s="306"/>
      <c r="O11" s="306"/>
      <c r="P11" s="306"/>
      <c r="Q11" s="306"/>
      <c r="R11" s="306"/>
      <c r="S11" s="306"/>
      <c r="T11" s="306"/>
      <c r="U11" s="306"/>
      <c r="V11" s="306"/>
      <c r="W11" s="306"/>
      <c r="X11" s="195" t="str">
        <f t="shared" si="0"/>
        <v/>
      </c>
      <c r="Y11" s="22" t="str">
        <f>IF(OR(นักเรียน!N11="ออก",X11=""),"",ROUND(X11/$X$5*$Y$5,0))</f>
        <v/>
      </c>
      <c r="Z11" s="149" t="str">
        <f>IF(OR(นักเรียน!N11="ออก",Y11=""),"",VLOOKUP(Y11,grade2,5,TRUE))</f>
        <v/>
      </c>
      <c r="AA11" s="138" t="str">
        <f>IF(OR(นักเรียน!N11="ออก",Y11=""),"",VLOOKUP(Y11,grade2,4,TRUE))</f>
        <v/>
      </c>
      <c r="AB11" s="310"/>
      <c r="AC11" s="311"/>
    </row>
    <row r="12" spans="1:35" ht="15.75" customHeight="1" x14ac:dyDescent="0.5">
      <c r="B12" s="136">
        <v>7</v>
      </c>
      <c r="C12" s="133" t="str">
        <f>IF(นักเรียน!C12="","",นักเรียน!C12)</f>
        <v/>
      </c>
      <c r="D12" s="652" t="str">
        <f>IF(นักเรียน!E12="","",นักเรียน!E12)</f>
        <v/>
      </c>
      <c r="E12" s="653"/>
      <c r="F12" s="314"/>
      <c r="G12" s="306"/>
      <c r="H12" s="306"/>
      <c r="I12" s="306"/>
      <c r="J12" s="306"/>
      <c r="K12" s="306"/>
      <c r="L12" s="306"/>
      <c r="M12" s="306"/>
      <c r="N12" s="306"/>
      <c r="O12" s="306"/>
      <c r="P12" s="306"/>
      <c r="Q12" s="306"/>
      <c r="R12" s="306"/>
      <c r="S12" s="306"/>
      <c r="T12" s="306"/>
      <c r="U12" s="306"/>
      <c r="V12" s="306"/>
      <c r="W12" s="306"/>
      <c r="X12" s="195" t="str">
        <f t="shared" si="0"/>
        <v/>
      </c>
      <c r="Y12" s="22" t="str">
        <f>IF(OR(นักเรียน!N12="ออก",X12=""),"",ROUND(X12/$X$5*$Y$5,0))</f>
        <v/>
      </c>
      <c r="Z12" s="149" t="str">
        <f>IF(OR(นักเรียน!N12="ออก",Y12=""),"",VLOOKUP(Y12,grade2,5,TRUE))</f>
        <v/>
      </c>
      <c r="AA12" s="138" t="str">
        <f>IF(OR(นักเรียน!N12="ออก",Y12=""),"",VLOOKUP(Y12,grade2,4,TRUE))</f>
        <v/>
      </c>
      <c r="AB12" s="310"/>
      <c r="AC12" s="311"/>
    </row>
    <row r="13" spans="1:35" ht="15.75" customHeight="1" x14ac:dyDescent="0.5">
      <c r="B13" s="136">
        <v>8</v>
      </c>
      <c r="C13" s="133" t="str">
        <f>IF(นักเรียน!C13="","",นักเรียน!C13)</f>
        <v/>
      </c>
      <c r="D13" s="652" t="str">
        <f>IF(นักเรียน!E13="","",นักเรียน!E13)</f>
        <v/>
      </c>
      <c r="E13" s="653"/>
      <c r="F13" s="314"/>
      <c r="G13" s="306"/>
      <c r="H13" s="306"/>
      <c r="I13" s="306"/>
      <c r="J13" s="306"/>
      <c r="K13" s="306"/>
      <c r="L13" s="306"/>
      <c r="M13" s="306"/>
      <c r="N13" s="306"/>
      <c r="O13" s="306"/>
      <c r="P13" s="306"/>
      <c r="Q13" s="306"/>
      <c r="R13" s="306"/>
      <c r="S13" s="306"/>
      <c r="T13" s="306"/>
      <c r="U13" s="306"/>
      <c r="V13" s="306"/>
      <c r="W13" s="306"/>
      <c r="X13" s="195" t="str">
        <f t="shared" si="0"/>
        <v/>
      </c>
      <c r="Y13" s="22" t="str">
        <f>IF(OR(นักเรียน!N13="ออก",X13=""),"",ROUND(X13/$X$5*$Y$5,0))</f>
        <v/>
      </c>
      <c r="Z13" s="149" t="str">
        <f>IF(OR(นักเรียน!N13="ออก",Y13=""),"",VLOOKUP(Y13,grade2,5,TRUE))</f>
        <v/>
      </c>
      <c r="AA13" s="138" t="str">
        <f>IF(OR(นักเรียน!N13="ออก",Y13=""),"",VLOOKUP(Y13,grade2,4,TRUE))</f>
        <v/>
      </c>
      <c r="AB13" s="310"/>
      <c r="AC13" s="311"/>
    </row>
    <row r="14" spans="1:35" ht="15.75" customHeight="1" x14ac:dyDescent="0.5">
      <c r="B14" s="196">
        <v>9</v>
      </c>
      <c r="C14" s="133" t="str">
        <f>IF(นักเรียน!C14="","",นักเรียน!C14)</f>
        <v/>
      </c>
      <c r="D14" s="652" t="str">
        <f>IF(นักเรียน!E14="","",นักเรียน!E14)</f>
        <v/>
      </c>
      <c r="E14" s="653"/>
      <c r="F14" s="314"/>
      <c r="G14" s="306"/>
      <c r="H14" s="306"/>
      <c r="I14" s="306"/>
      <c r="J14" s="306"/>
      <c r="K14" s="306"/>
      <c r="L14" s="306"/>
      <c r="M14" s="306"/>
      <c r="N14" s="306"/>
      <c r="O14" s="306"/>
      <c r="P14" s="306"/>
      <c r="Q14" s="306"/>
      <c r="R14" s="306"/>
      <c r="S14" s="306"/>
      <c r="T14" s="306"/>
      <c r="U14" s="306"/>
      <c r="V14" s="306"/>
      <c r="W14" s="306"/>
      <c r="X14" s="195" t="str">
        <f t="shared" si="0"/>
        <v/>
      </c>
      <c r="Y14" s="22" t="str">
        <f>IF(OR(นักเรียน!N14="ออก",X14=""),"",ROUND(X14/$X$5*$Y$5,0))</f>
        <v/>
      </c>
      <c r="Z14" s="149" t="str">
        <f>IF(OR(นักเรียน!N14="ออก",Y14=""),"",VLOOKUP(Y14,grade2,5,TRUE))</f>
        <v/>
      </c>
      <c r="AA14" s="138" t="str">
        <f>IF(OR(นักเรียน!N14="ออก",Y14=""),"",VLOOKUP(Y14,grade2,4,TRUE))</f>
        <v/>
      </c>
      <c r="AB14" s="310"/>
      <c r="AC14" s="311"/>
    </row>
    <row r="15" spans="1:35" ht="15.75" customHeight="1" x14ac:dyDescent="0.5">
      <c r="B15" s="136">
        <v>10</v>
      </c>
      <c r="C15" s="133" t="str">
        <f>IF(นักเรียน!C15="","",นักเรียน!C15)</f>
        <v/>
      </c>
      <c r="D15" s="652" t="str">
        <f>IF(นักเรียน!E15="","",นักเรียน!E15)</f>
        <v/>
      </c>
      <c r="E15" s="653"/>
      <c r="F15" s="314"/>
      <c r="G15" s="306"/>
      <c r="H15" s="306"/>
      <c r="I15" s="306"/>
      <c r="J15" s="306"/>
      <c r="K15" s="306"/>
      <c r="L15" s="306"/>
      <c r="M15" s="306"/>
      <c r="N15" s="306"/>
      <c r="O15" s="306"/>
      <c r="P15" s="306"/>
      <c r="Q15" s="306"/>
      <c r="R15" s="306"/>
      <c r="S15" s="306"/>
      <c r="T15" s="306"/>
      <c r="U15" s="306"/>
      <c r="V15" s="306"/>
      <c r="W15" s="306"/>
      <c r="X15" s="195" t="str">
        <f t="shared" si="0"/>
        <v/>
      </c>
      <c r="Y15" s="22" t="str">
        <f>IF(OR(นักเรียน!N15="ออก",X15=""),"",ROUND(X15/$X$5*$Y$5,0))</f>
        <v/>
      </c>
      <c r="Z15" s="149" t="str">
        <f>IF(OR(นักเรียน!N15="ออก",Y15=""),"",VLOOKUP(Y15,grade2,5,TRUE))</f>
        <v/>
      </c>
      <c r="AA15" s="138" t="str">
        <f>IF(OR(นักเรียน!N15="ออก",Y15=""),"",VLOOKUP(Y15,grade2,4,TRUE))</f>
        <v/>
      </c>
      <c r="AB15" s="310"/>
      <c r="AC15" s="311"/>
    </row>
    <row r="16" spans="1:35" ht="15.75" customHeight="1" x14ac:dyDescent="0.5">
      <c r="B16" s="136">
        <v>11</v>
      </c>
      <c r="C16" s="133" t="str">
        <f>IF(นักเรียน!C16="","",นักเรียน!C16)</f>
        <v/>
      </c>
      <c r="D16" s="652" t="str">
        <f>IF(นักเรียน!E16="","",นักเรียน!E16)</f>
        <v/>
      </c>
      <c r="E16" s="653"/>
      <c r="F16" s="314"/>
      <c r="G16" s="306"/>
      <c r="H16" s="306"/>
      <c r="I16" s="306"/>
      <c r="J16" s="306"/>
      <c r="K16" s="306"/>
      <c r="L16" s="306"/>
      <c r="M16" s="306"/>
      <c r="N16" s="306"/>
      <c r="O16" s="306"/>
      <c r="P16" s="306"/>
      <c r="Q16" s="306"/>
      <c r="R16" s="306"/>
      <c r="S16" s="306"/>
      <c r="T16" s="306"/>
      <c r="U16" s="306"/>
      <c r="V16" s="306"/>
      <c r="W16" s="306"/>
      <c r="X16" s="195" t="str">
        <f t="shared" si="0"/>
        <v/>
      </c>
      <c r="Y16" s="22" t="str">
        <f>IF(OR(นักเรียน!N16="ออก",X16=""),"",ROUND(X16/$X$5*$Y$5,0))</f>
        <v/>
      </c>
      <c r="Z16" s="149" t="str">
        <f>IF(OR(นักเรียน!N16="ออก",Y16=""),"",VLOOKUP(Y16,grade2,5,TRUE))</f>
        <v/>
      </c>
      <c r="AA16" s="138" t="str">
        <f>IF(OR(นักเรียน!N16="ออก",Y16=""),"",VLOOKUP(Y16,grade2,4,TRUE))</f>
        <v/>
      </c>
      <c r="AB16" s="310"/>
      <c r="AC16" s="311"/>
    </row>
    <row r="17" spans="2:29" ht="15.75" customHeight="1" x14ac:dyDescent="0.5">
      <c r="B17" s="136">
        <v>12</v>
      </c>
      <c r="C17" s="133" t="str">
        <f>IF(นักเรียน!C17="","",นักเรียน!C17)</f>
        <v/>
      </c>
      <c r="D17" s="652" t="str">
        <f>IF(นักเรียน!E17="","",นักเรียน!E17)</f>
        <v/>
      </c>
      <c r="E17" s="653"/>
      <c r="F17" s="314"/>
      <c r="G17" s="306"/>
      <c r="H17" s="306"/>
      <c r="I17" s="306"/>
      <c r="J17" s="306"/>
      <c r="K17" s="306"/>
      <c r="L17" s="306"/>
      <c r="M17" s="306"/>
      <c r="N17" s="306"/>
      <c r="O17" s="306"/>
      <c r="P17" s="306"/>
      <c r="Q17" s="306"/>
      <c r="R17" s="306"/>
      <c r="S17" s="306"/>
      <c r="T17" s="306"/>
      <c r="U17" s="306"/>
      <c r="V17" s="306"/>
      <c r="W17" s="306"/>
      <c r="X17" s="195" t="str">
        <f t="shared" si="0"/>
        <v/>
      </c>
      <c r="Y17" s="22" t="str">
        <f>IF(OR(นักเรียน!N17="ออก",X17=""),"",ROUND(X17/$X$5*$Y$5,0))</f>
        <v/>
      </c>
      <c r="Z17" s="149" t="str">
        <f>IF(OR(นักเรียน!N17="ออก",Y17=""),"",VLOOKUP(Y17,grade2,5,TRUE))</f>
        <v/>
      </c>
      <c r="AA17" s="138" t="str">
        <f>IF(OR(นักเรียน!N17="ออก",Y17=""),"",VLOOKUP(Y17,grade2,4,TRUE))</f>
        <v/>
      </c>
      <c r="AB17" s="310"/>
      <c r="AC17" s="311"/>
    </row>
    <row r="18" spans="2:29" ht="15.75" customHeight="1" x14ac:dyDescent="0.5">
      <c r="B18" s="196">
        <v>13</v>
      </c>
      <c r="C18" s="133" t="str">
        <f>IF(นักเรียน!C18="","",นักเรียน!C18)</f>
        <v/>
      </c>
      <c r="D18" s="652" t="str">
        <f>IF(นักเรียน!E18="","",นักเรียน!E18)</f>
        <v/>
      </c>
      <c r="E18" s="653"/>
      <c r="F18" s="314"/>
      <c r="G18" s="306"/>
      <c r="H18" s="306"/>
      <c r="I18" s="306"/>
      <c r="J18" s="306"/>
      <c r="K18" s="306"/>
      <c r="L18" s="306"/>
      <c r="M18" s="306"/>
      <c r="N18" s="306"/>
      <c r="O18" s="306"/>
      <c r="P18" s="306"/>
      <c r="Q18" s="306"/>
      <c r="R18" s="306"/>
      <c r="S18" s="306"/>
      <c r="T18" s="306"/>
      <c r="U18" s="306"/>
      <c r="V18" s="306"/>
      <c r="W18" s="306"/>
      <c r="X18" s="195" t="str">
        <f t="shared" si="0"/>
        <v/>
      </c>
      <c r="Y18" s="22" t="str">
        <f>IF(OR(นักเรียน!N18="ออก",X18=""),"",ROUND(X18/$X$5*$Y$5,0))</f>
        <v/>
      </c>
      <c r="Z18" s="149" t="str">
        <f>IF(OR(นักเรียน!N18="ออก",Y18=""),"",VLOOKUP(Y18,grade2,5,TRUE))</f>
        <v/>
      </c>
      <c r="AA18" s="138" t="str">
        <f>IF(OR(นักเรียน!N18="ออก",Y18=""),"",VLOOKUP(Y18,grade2,4,TRUE))</f>
        <v/>
      </c>
      <c r="AB18" s="310"/>
      <c r="AC18" s="311"/>
    </row>
    <row r="19" spans="2:29" ht="15.75" customHeight="1" x14ac:dyDescent="0.5">
      <c r="B19" s="136">
        <v>14</v>
      </c>
      <c r="C19" s="133" t="str">
        <f>IF(นักเรียน!C19="","",นักเรียน!C19)</f>
        <v/>
      </c>
      <c r="D19" s="652" t="str">
        <f>IF(นักเรียน!E19="","",นักเรียน!E19)</f>
        <v/>
      </c>
      <c r="E19" s="653"/>
      <c r="F19" s="314"/>
      <c r="G19" s="306"/>
      <c r="H19" s="306"/>
      <c r="I19" s="306"/>
      <c r="J19" s="306"/>
      <c r="K19" s="306"/>
      <c r="L19" s="306"/>
      <c r="M19" s="306"/>
      <c r="N19" s="306"/>
      <c r="O19" s="306"/>
      <c r="P19" s="306"/>
      <c r="Q19" s="306"/>
      <c r="R19" s="306"/>
      <c r="S19" s="306"/>
      <c r="T19" s="306"/>
      <c r="U19" s="306"/>
      <c r="V19" s="306"/>
      <c r="W19" s="306"/>
      <c r="X19" s="195" t="str">
        <f t="shared" si="0"/>
        <v/>
      </c>
      <c r="Y19" s="22" t="str">
        <f>IF(OR(นักเรียน!N19="ออก",X19=""),"",ROUND(X19/$X$5*$Y$5,0))</f>
        <v/>
      </c>
      <c r="Z19" s="149" t="str">
        <f>IF(OR(นักเรียน!N19="ออก",Y19=""),"",VLOOKUP(Y19,grade2,5,TRUE))</f>
        <v/>
      </c>
      <c r="AA19" s="138" t="str">
        <f>IF(OR(นักเรียน!N19="ออก",Y19=""),"",VLOOKUP(Y19,grade2,4,TRUE))</f>
        <v/>
      </c>
      <c r="AB19" s="310"/>
      <c r="AC19" s="311"/>
    </row>
    <row r="20" spans="2:29" ht="15.75" customHeight="1" x14ac:dyDescent="0.5">
      <c r="B20" s="136">
        <v>15</v>
      </c>
      <c r="C20" s="133" t="str">
        <f>IF(นักเรียน!C20="","",นักเรียน!C20)</f>
        <v/>
      </c>
      <c r="D20" s="652" t="str">
        <f>IF(นักเรียน!E20="","",นักเรียน!E20)</f>
        <v/>
      </c>
      <c r="E20" s="653"/>
      <c r="F20" s="314"/>
      <c r="G20" s="306"/>
      <c r="H20" s="306"/>
      <c r="I20" s="306"/>
      <c r="J20" s="306"/>
      <c r="K20" s="306"/>
      <c r="L20" s="306"/>
      <c r="M20" s="306"/>
      <c r="N20" s="306"/>
      <c r="O20" s="306"/>
      <c r="P20" s="306"/>
      <c r="Q20" s="306"/>
      <c r="R20" s="306"/>
      <c r="S20" s="306"/>
      <c r="T20" s="306"/>
      <c r="U20" s="306"/>
      <c r="V20" s="306"/>
      <c r="W20" s="306"/>
      <c r="X20" s="195" t="str">
        <f t="shared" si="0"/>
        <v/>
      </c>
      <c r="Y20" s="22" t="str">
        <f>IF(OR(นักเรียน!N20="ออก",X20=""),"",ROUND(X20/$X$5*$Y$5,0))</f>
        <v/>
      </c>
      <c r="Z20" s="149" t="str">
        <f>IF(OR(นักเรียน!N20="ออก",Y20=""),"",VLOOKUP(Y20,grade2,5,TRUE))</f>
        <v/>
      </c>
      <c r="AA20" s="138" t="str">
        <f>IF(OR(นักเรียน!N20="ออก",Y20=""),"",VLOOKUP(Y20,grade2,4,TRUE))</f>
        <v/>
      </c>
      <c r="AB20" s="310"/>
      <c r="AC20" s="311"/>
    </row>
    <row r="21" spans="2:29" ht="15.75" customHeight="1" x14ac:dyDescent="0.5">
      <c r="B21" s="136">
        <v>16</v>
      </c>
      <c r="C21" s="133" t="str">
        <f>IF(นักเรียน!C21="","",นักเรียน!C21)</f>
        <v/>
      </c>
      <c r="D21" s="652" t="str">
        <f>IF(นักเรียน!E21="","",นักเรียน!E21)</f>
        <v/>
      </c>
      <c r="E21" s="653"/>
      <c r="F21" s="314"/>
      <c r="G21" s="306"/>
      <c r="H21" s="306"/>
      <c r="I21" s="306"/>
      <c r="J21" s="306"/>
      <c r="K21" s="306"/>
      <c r="L21" s="306"/>
      <c r="M21" s="306"/>
      <c r="N21" s="306"/>
      <c r="O21" s="306"/>
      <c r="P21" s="306"/>
      <c r="Q21" s="306"/>
      <c r="R21" s="306"/>
      <c r="S21" s="306"/>
      <c r="T21" s="306"/>
      <c r="U21" s="306"/>
      <c r="V21" s="306"/>
      <c r="W21" s="306"/>
      <c r="X21" s="195" t="str">
        <f t="shared" si="0"/>
        <v/>
      </c>
      <c r="Y21" s="22" t="str">
        <f>IF(OR(นักเรียน!N21="ออก",X21=""),"",ROUND(X21/$X$5*$Y$5,0))</f>
        <v/>
      </c>
      <c r="Z21" s="149" t="str">
        <f>IF(OR(นักเรียน!N21="ออก",Y21=""),"",VLOOKUP(Y21,grade2,5,TRUE))</f>
        <v/>
      </c>
      <c r="AA21" s="138" t="str">
        <f>IF(OR(นักเรียน!N21="ออก",Y21=""),"",VLOOKUP(Y21,grade2,4,TRUE))</f>
        <v/>
      </c>
      <c r="AB21" s="310"/>
      <c r="AC21" s="311"/>
    </row>
    <row r="22" spans="2:29" ht="15.75" customHeight="1" x14ac:dyDescent="0.5">
      <c r="B22" s="196">
        <v>17</v>
      </c>
      <c r="C22" s="133" t="str">
        <f>IF(นักเรียน!C22="","",นักเรียน!C22)</f>
        <v/>
      </c>
      <c r="D22" s="652" t="str">
        <f>IF(นักเรียน!E22="","",นักเรียน!E22)</f>
        <v/>
      </c>
      <c r="E22" s="653"/>
      <c r="F22" s="314"/>
      <c r="G22" s="306"/>
      <c r="H22" s="306"/>
      <c r="I22" s="306"/>
      <c r="J22" s="306"/>
      <c r="K22" s="306"/>
      <c r="L22" s="306"/>
      <c r="M22" s="306"/>
      <c r="N22" s="306"/>
      <c r="O22" s="306"/>
      <c r="P22" s="306"/>
      <c r="Q22" s="306"/>
      <c r="R22" s="306"/>
      <c r="S22" s="306"/>
      <c r="T22" s="306"/>
      <c r="U22" s="306"/>
      <c r="V22" s="306"/>
      <c r="W22" s="306"/>
      <c r="X22" s="195" t="str">
        <f t="shared" si="0"/>
        <v/>
      </c>
      <c r="Y22" s="22" t="str">
        <f>IF(OR(นักเรียน!N22="ออก",X22=""),"",ROUND(X22/$X$5*$Y$5,0))</f>
        <v/>
      </c>
      <c r="Z22" s="149" t="str">
        <f>IF(OR(นักเรียน!N22="ออก",Y22=""),"",VLOOKUP(Y22,grade2,5,TRUE))</f>
        <v/>
      </c>
      <c r="AA22" s="138" t="str">
        <f>IF(OR(นักเรียน!N22="ออก",Y22=""),"",VLOOKUP(Y22,grade2,4,TRUE))</f>
        <v/>
      </c>
      <c r="AB22" s="310"/>
      <c r="AC22" s="311"/>
    </row>
    <row r="23" spans="2:29" ht="15.75" customHeight="1" x14ac:dyDescent="0.5">
      <c r="B23" s="136">
        <v>18</v>
      </c>
      <c r="C23" s="133" t="str">
        <f>IF(นักเรียน!C23="","",นักเรียน!C23)</f>
        <v/>
      </c>
      <c r="D23" s="652" t="str">
        <f>IF(นักเรียน!E23="","",นักเรียน!E23)</f>
        <v/>
      </c>
      <c r="E23" s="653"/>
      <c r="F23" s="314"/>
      <c r="G23" s="306"/>
      <c r="H23" s="306"/>
      <c r="I23" s="306"/>
      <c r="J23" s="306"/>
      <c r="K23" s="306"/>
      <c r="L23" s="306"/>
      <c r="M23" s="306"/>
      <c r="N23" s="306"/>
      <c r="O23" s="306"/>
      <c r="P23" s="306"/>
      <c r="Q23" s="306"/>
      <c r="R23" s="306"/>
      <c r="S23" s="306"/>
      <c r="T23" s="306"/>
      <c r="U23" s="306"/>
      <c r="V23" s="306"/>
      <c r="W23" s="306"/>
      <c r="X23" s="195" t="str">
        <f t="shared" si="0"/>
        <v/>
      </c>
      <c r="Y23" s="22" t="str">
        <f>IF(OR(นักเรียน!N23="ออก",X23=""),"",ROUND(X23/$X$5*$Y$5,0))</f>
        <v/>
      </c>
      <c r="Z23" s="149" t="str">
        <f>IF(OR(นักเรียน!N23="ออก",Y23=""),"",VLOOKUP(Y23,grade2,5,TRUE))</f>
        <v/>
      </c>
      <c r="AA23" s="138" t="str">
        <f>IF(OR(นักเรียน!N23="ออก",Y23=""),"",VLOOKUP(Y23,grade2,4,TRUE))</f>
        <v/>
      </c>
      <c r="AB23" s="310"/>
      <c r="AC23" s="311"/>
    </row>
    <row r="24" spans="2:29" ht="15.75" customHeight="1" x14ac:dyDescent="0.5">
      <c r="B24" s="136">
        <v>19</v>
      </c>
      <c r="C24" s="133" t="str">
        <f>IF(นักเรียน!C24="","",นักเรียน!C24)</f>
        <v/>
      </c>
      <c r="D24" s="652" t="str">
        <f>IF(นักเรียน!E24="","",นักเรียน!E24)</f>
        <v/>
      </c>
      <c r="E24" s="653"/>
      <c r="F24" s="314"/>
      <c r="G24" s="306"/>
      <c r="H24" s="306"/>
      <c r="I24" s="306"/>
      <c r="J24" s="306"/>
      <c r="K24" s="306"/>
      <c r="L24" s="306"/>
      <c r="M24" s="306"/>
      <c r="N24" s="306"/>
      <c r="O24" s="306"/>
      <c r="P24" s="306"/>
      <c r="Q24" s="306"/>
      <c r="R24" s="306"/>
      <c r="S24" s="306"/>
      <c r="T24" s="306"/>
      <c r="U24" s="306"/>
      <c r="V24" s="306"/>
      <c r="W24" s="306"/>
      <c r="X24" s="195" t="str">
        <f t="shared" si="0"/>
        <v/>
      </c>
      <c r="Y24" s="22" t="str">
        <f>IF(OR(นักเรียน!N24="ออก",X24=""),"",ROUND(X24/$X$5*$Y$5,0))</f>
        <v/>
      </c>
      <c r="Z24" s="149" t="str">
        <f>IF(OR(นักเรียน!N24="ออก",Y24=""),"",VLOOKUP(Y24,grade2,5,TRUE))</f>
        <v/>
      </c>
      <c r="AA24" s="138" t="str">
        <f>IF(OR(นักเรียน!N24="ออก",Y24=""),"",VLOOKUP(Y24,grade2,4,TRUE))</f>
        <v/>
      </c>
      <c r="AB24" s="310"/>
      <c r="AC24" s="311"/>
    </row>
    <row r="25" spans="2:29" ht="15.75" customHeight="1" x14ac:dyDescent="0.5">
      <c r="B25" s="136">
        <v>20</v>
      </c>
      <c r="C25" s="133" t="str">
        <f>IF(นักเรียน!C25="","",นักเรียน!C25)</f>
        <v/>
      </c>
      <c r="D25" s="652" t="str">
        <f>IF(นักเรียน!E25="","",นักเรียน!E25)</f>
        <v/>
      </c>
      <c r="E25" s="653"/>
      <c r="F25" s="314"/>
      <c r="G25" s="306"/>
      <c r="H25" s="306"/>
      <c r="I25" s="306"/>
      <c r="J25" s="306"/>
      <c r="K25" s="306"/>
      <c r="L25" s="306"/>
      <c r="M25" s="306"/>
      <c r="N25" s="306"/>
      <c r="O25" s="306"/>
      <c r="P25" s="306"/>
      <c r="Q25" s="306"/>
      <c r="R25" s="306"/>
      <c r="S25" s="306"/>
      <c r="T25" s="306"/>
      <c r="U25" s="306"/>
      <c r="V25" s="306"/>
      <c r="W25" s="306"/>
      <c r="X25" s="195" t="str">
        <f t="shared" si="0"/>
        <v/>
      </c>
      <c r="Y25" s="22" t="str">
        <f>IF(OR(นักเรียน!N25="ออก",X25=""),"",ROUND(X25/$X$5*$Y$5,0))</f>
        <v/>
      </c>
      <c r="Z25" s="149" t="str">
        <f>IF(OR(นักเรียน!N25="ออก",Y25=""),"",VLOOKUP(Y25,grade2,5,TRUE))</f>
        <v/>
      </c>
      <c r="AA25" s="138" t="str">
        <f>IF(OR(นักเรียน!N25="ออก",Y25=""),"",VLOOKUP(Y25,grade2,4,TRUE))</f>
        <v/>
      </c>
      <c r="AB25" s="310"/>
      <c r="AC25" s="311"/>
    </row>
    <row r="26" spans="2:29" ht="15.75" customHeight="1" x14ac:dyDescent="0.5">
      <c r="B26" s="196">
        <v>21</v>
      </c>
      <c r="C26" s="133" t="str">
        <f>IF(นักเรียน!C26="","",นักเรียน!C26)</f>
        <v/>
      </c>
      <c r="D26" s="652" t="str">
        <f>IF(นักเรียน!E26="","",นักเรียน!E26)</f>
        <v/>
      </c>
      <c r="E26" s="653"/>
      <c r="F26" s="314"/>
      <c r="G26" s="306"/>
      <c r="H26" s="306"/>
      <c r="I26" s="306"/>
      <c r="J26" s="306"/>
      <c r="K26" s="306"/>
      <c r="L26" s="306"/>
      <c r="M26" s="306"/>
      <c r="N26" s="306"/>
      <c r="O26" s="306"/>
      <c r="P26" s="306"/>
      <c r="Q26" s="306"/>
      <c r="R26" s="306"/>
      <c r="S26" s="306"/>
      <c r="T26" s="306"/>
      <c r="U26" s="306"/>
      <c r="V26" s="306"/>
      <c r="W26" s="306"/>
      <c r="X26" s="195" t="str">
        <f t="shared" si="0"/>
        <v/>
      </c>
      <c r="Y26" s="22" t="str">
        <f>IF(OR(นักเรียน!N26="ออก",X26=""),"",ROUND(X26/$X$5*$Y$5,0))</f>
        <v/>
      </c>
      <c r="Z26" s="149" t="str">
        <f>IF(OR(นักเรียน!N26="ออก",Y26=""),"",VLOOKUP(Y26,grade2,5,TRUE))</f>
        <v/>
      </c>
      <c r="AA26" s="138" t="str">
        <f>IF(OR(นักเรียน!N26="ออก",Y26=""),"",VLOOKUP(Y26,grade2,4,TRUE))</f>
        <v/>
      </c>
      <c r="AB26" s="310"/>
      <c r="AC26" s="311"/>
    </row>
    <row r="27" spans="2:29" ht="15.75" customHeight="1" x14ac:dyDescent="0.5">
      <c r="B27" s="136">
        <v>22</v>
      </c>
      <c r="C27" s="133" t="str">
        <f>IF(นักเรียน!C27="","",นักเรียน!C27)</f>
        <v/>
      </c>
      <c r="D27" s="652" t="str">
        <f>IF(นักเรียน!E27="","",นักเรียน!E27)</f>
        <v/>
      </c>
      <c r="E27" s="653"/>
      <c r="F27" s="314"/>
      <c r="G27" s="306"/>
      <c r="H27" s="306"/>
      <c r="I27" s="306"/>
      <c r="J27" s="306"/>
      <c r="K27" s="306"/>
      <c r="L27" s="306"/>
      <c r="M27" s="306"/>
      <c r="N27" s="306"/>
      <c r="O27" s="306"/>
      <c r="P27" s="306"/>
      <c r="Q27" s="306"/>
      <c r="R27" s="306"/>
      <c r="S27" s="306"/>
      <c r="T27" s="306"/>
      <c r="U27" s="306"/>
      <c r="V27" s="306"/>
      <c r="W27" s="306"/>
      <c r="X27" s="195" t="str">
        <f t="shared" si="0"/>
        <v/>
      </c>
      <c r="Y27" s="22" t="str">
        <f>IF(OR(นักเรียน!N27="ออก",X27=""),"",ROUND(X27/$X$5*$Y$5,0))</f>
        <v/>
      </c>
      <c r="Z27" s="149" t="str">
        <f>IF(OR(นักเรียน!N27="ออก",Y27=""),"",VLOOKUP(Y27,grade2,5,TRUE))</f>
        <v/>
      </c>
      <c r="AA27" s="138" t="str">
        <f>IF(OR(นักเรียน!N27="ออก",Y27=""),"",VLOOKUP(Y27,grade2,4,TRUE))</f>
        <v/>
      </c>
      <c r="AB27" s="310"/>
      <c r="AC27" s="311"/>
    </row>
    <row r="28" spans="2:29" ht="15.75" customHeight="1" x14ac:dyDescent="0.5">
      <c r="B28" s="136">
        <v>23</v>
      </c>
      <c r="C28" s="133" t="str">
        <f>IF(นักเรียน!C28="","",นักเรียน!C28)</f>
        <v/>
      </c>
      <c r="D28" s="652" t="str">
        <f>IF(นักเรียน!E28="","",นักเรียน!E28)</f>
        <v/>
      </c>
      <c r="E28" s="653"/>
      <c r="F28" s="314"/>
      <c r="G28" s="306"/>
      <c r="H28" s="306"/>
      <c r="I28" s="306"/>
      <c r="J28" s="306"/>
      <c r="K28" s="306"/>
      <c r="L28" s="306"/>
      <c r="M28" s="306"/>
      <c r="N28" s="306"/>
      <c r="O28" s="306"/>
      <c r="P28" s="306"/>
      <c r="Q28" s="306"/>
      <c r="R28" s="306"/>
      <c r="S28" s="306"/>
      <c r="T28" s="306"/>
      <c r="U28" s="306"/>
      <c r="V28" s="306"/>
      <c r="W28" s="306"/>
      <c r="X28" s="195" t="str">
        <f t="shared" si="0"/>
        <v/>
      </c>
      <c r="Y28" s="22" t="str">
        <f>IF(OR(นักเรียน!N28="ออก",X28=""),"",ROUND(X28/$X$5*$Y$5,0))</f>
        <v/>
      </c>
      <c r="Z28" s="149" t="str">
        <f>IF(OR(นักเรียน!N28="ออก",Y28=""),"",VLOOKUP(Y28,grade2,5,TRUE))</f>
        <v/>
      </c>
      <c r="AA28" s="138" t="str">
        <f>IF(OR(นักเรียน!N28="ออก",Y28=""),"",VLOOKUP(Y28,grade2,4,TRUE))</f>
        <v/>
      </c>
      <c r="AB28" s="310"/>
      <c r="AC28" s="311"/>
    </row>
    <row r="29" spans="2:29" ht="15.75" customHeight="1" x14ac:dyDescent="0.5">
      <c r="B29" s="136">
        <v>24</v>
      </c>
      <c r="C29" s="133" t="str">
        <f>IF(นักเรียน!C29="","",นักเรียน!C29)</f>
        <v/>
      </c>
      <c r="D29" s="652" t="str">
        <f>IF(นักเรียน!E29="","",นักเรียน!E29)</f>
        <v/>
      </c>
      <c r="E29" s="653"/>
      <c r="F29" s="314"/>
      <c r="G29" s="306"/>
      <c r="H29" s="306"/>
      <c r="I29" s="306"/>
      <c r="J29" s="306"/>
      <c r="K29" s="306"/>
      <c r="L29" s="306"/>
      <c r="M29" s="306"/>
      <c r="N29" s="306"/>
      <c r="O29" s="306"/>
      <c r="P29" s="306"/>
      <c r="Q29" s="306"/>
      <c r="R29" s="306"/>
      <c r="S29" s="306"/>
      <c r="T29" s="306"/>
      <c r="U29" s="306"/>
      <c r="V29" s="306"/>
      <c r="W29" s="306"/>
      <c r="X29" s="195" t="str">
        <f t="shared" si="0"/>
        <v/>
      </c>
      <c r="Y29" s="22" t="str">
        <f>IF(OR(นักเรียน!N29="ออก",X29=""),"",ROUND(X29/$X$5*$Y$5,0))</f>
        <v/>
      </c>
      <c r="Z29" s="149" t="str">
        <f>IF(OR(นักเรียน!N29="ออก",Y29=""),"",VLOOKUP(Y29,grade2,5,TRUE))</f>
        <v/>
      </c>
      <c r="AA29" s="138" t="str">
        <f>IF(OR(นักเรียน!N29="ออก",Y29=""),"",VLOOKUP(Y29,grade2,4,TRUE))</f>
        <v/>
      </c>
      <c r="AB29" s="310"/>
      <c r="AC29" s="311"/>
    </row>
    <row r="30" spans="2:29" ht="15.75" customHeight="1" x14ac:dyDescent="0.5">
      <c r="B30" s="196">
        <v>25</v>
      </c>
      <c r="C30" s="133" t="str">
        <f>IF(นักเรียน!C30="","",นักเรียน!C30)</f>
        <v/>
      </c>
      <c r="D30" s="652" t="str">
        <f>IF(นักเรียน!E30="","",นักเรียน!E30)</f>
        <v/>
      </c>
      <c r="E30" s="653"/>
      <c r="F30" s="314"/>
      <c r="G30" s="306"/>
      <c r="H30" s="306"/>
      <c r="I30" s="306"/>
      <c r="J30" s="306"/>
      <c r="K30" s="306"/>
      <c r="L30" s="306"/>
      <c r="M30" s="306"/>
      <c r="N30" s="306"/>
      <c r="O30" s="306"/>
      <c r="P30" s="306"/>
      <c r="Q30" s="306"/>
      <c r="R30" s="306"/>
      <c r="S30" s="306"/>
      <c r="T30" s="306"/>
      <c r="U30" s="306"/>
      <c r="V30" s="306"/>
      <c r="W30" s="306"/>
      <c r="X30" s="195" t="str">
        <f t="shared" si="0"/>
        <v/>
      </c>
      <c r="Y30" s="22" t="str">
        <f>IF(OR(นักเรียน!N30="ออก",X30=""),"",ROUND(X30/$X$5*$Y$5,0))</f>
        <v/>
      </c>
      <c r="Z30" s="149" t="str">
        <f>IF(OR(นักเรียน!N30="ออก",Y30=""),"",VLOOKUP(Y30,grade2,5,TRUE))</f>
        <v/>
      </c>
      <c r="AA30" s="138" t="str">
        <f>IF(OR(นักเรียน!N30="ออก",Y30=""),"",VLOOKUP(Y30,grade2,4,TRUE))</f>
        <v/>
      </c>
      <c r="AB30" s="310"/>
      <c r="AC30" s="311"/>
    </row>
    <row r="31" spans="2:29" ht="15.75" customHeight="1" x14ac:dyDescent="0.5">
      <c r="B31" s="136">
        <v>26</v>
      </c>
      <c r="C31" s="133" t="str">
        <f>IF(นักเรียน!C31="","",นักเรียน!C31)</f>
        <v/>
      </c>
      <c r="D31" s="652" t="str">
        <f>IF(นักเรียน!E31="","",นักเรียน!E31)</f>
        <v/>
      </c>
      <c r="E31" s="653"/>
      <c r="F31" s="314"/>
      <c r="G31" s="306"/>
      <c r="H31" s="306"/>
      <c r="I31" s="306"/>
      <c r="J31" s="306"/>
      <c r="K31" s="306"/>
      <c r="L31" s="306"/>
      <c r="M31" s="306"/>
      <c r="N31" s="306"/>
      <c r="O31" s="306"/>
      <c r="P31" s="306"/>
      <c r="Q31" s="306"/>
      <c r="R31" s="306"/>
      <c r="S31" s="306"/>
      <c r="T31" s="306"/>
      <c r="U31" s="306"/>
      <c r="V31" s="306"/>
      <c r="W31" s="306"/>
      <c r="X31" s="195" t="str">
        <f t="shared" si="0"/>
        <v/>
      </c>
      <c r="Y31" s="22" t="str">
        <f>IF(OR(นักเรียน!N31="ออก",X31=""),"",ROUND(X31/$X$5*$Y$5,0))</f>
        <v/>
      </c>
      <c r="Z31" s="149" t="str">
        <f>IF(OR(นักเรียน!N31="ออก",Y31=""),"",VLOOKUP(Y31,grade2,5,TRUE))</f>
        <v/>
      </c>
      <c r="AA31" s="138" t="str">
        <f>IF(OR(นักเรียน!N31="ออก",Y31=""),"",VLOOKUP(Y31,grade2,4,TRUE))</f>
        <v/>
      </c>
      <c r="AB31" s="310"/>
      <c r="AC31" s="311"/>
    </row>
    <row r="32" spans="2:29" ht="15.75" customHeight="1" x14ac:dyDescent="0.5">
      <c r="B32" s="136">
        <v>27</v>
      </c>
      <c r="C32" s="133" t="str">
        <f>IF(นักเรียน!C32="","",นักเรียน!C32)</f>
        <v/>
      </c>
      <c r="D32" s="652" t="str">
        <f>IF(นักเรียน!E32="","",นักเรียน!E32)</f>
        <v/>
      </c>
      <c r="E32" s="653"/>
      <c r="F32" s="314"/>
      <c r="G32" s="306"/>
      <c r="H32" s="306"/>
      <c r="I32" s="306"/>
      <c r="J32" s="306"/>
      <c r="K32" s="306"/>
      <c r="L32" s="306"/>
      <c r="M32" s="306"/>
      <c r="N32" s="306"/>
      <c r="O32" s="306"/>
      <c r="P32" s="306"/>
      <c r="Q32" s="306"/>
      <c r="R32" s="306"/>
      <c r="S32" s="306"/>
      <c r="T32" s="306"/>
      <c r="U32" s="306"/>
      <c r="V32" s="306"/>
      <c r="W32" s="306"/>
      <c r="X32" s="195" t="str">
        <f t="shared" si="0"/>
        <v/>
      </c>
      <c r="Y32" s="22" t="str">
        <f>IF(OR(นักเรียน!N32="ออก",X32=""),"",ROUND(X32/$X$5*$Y$5,0))</f>
        <v/>
      </c>
      <c r="Z32" s="149" t="str">
        <f>IF(OR(นักเรียน!N32="ออก",Y32=""),"",VLOOKUP(Y32,grade2,5,TRUE))</f>
        <v/>
      </c>
      <c r="AA32" s="138" t="str">
        <f>IF(OR(นักเรียน!N32="ออก",Y32=""),"",VLOOKUP(Y32,grade2,4,TRUE))</f>
        <v/>
      </c>
      <c r="AB32" s="310"/>
      <c r="AC32" s="311"/>
    </row>
    <row r="33" spans="2:29" ht="15.75" customHeight="1" x14ac:dyDescent="0.5">
      <c r="B33" s="136">
        <v>28</v>
      </c>
      <c r="C33" s="133" t="str">
        <f>IF(นักเรียน!C33="","",นักเรียน!C33)</f>
        <v/>
      </c>
      <c r="D33" s="652" t="str">
        <f>IF(นักเรียน!E33="","",นักเรียน!E33)</f>
        <v/>
      </c>
      <c r="E33" s="653"/>
      <c r="F33" s="314"/>
      <c r="G33" s="306"/>
      <c r="H33" s="306"/>
      <c r="I33" s="306"/>
      <c r="J33" s="306"/>
      <c r="K33" s="306"/>
      <c r="L33" s="306"/>
      <c r="M33" s="306"/>
      <c r="N33" s="306"/>
      <c r="O33" s="306"/>
      <c r="P33" s="306"/>
      <c r="Q33" s="306"/>
      <c r="R33" s="306"/>
      <c r="S33" s="306"/>
      <c r="T33" s="306"/>
      <c r="U33" s="306"/>
      <c r="V33" s="306"/>
      <c r="W33" s="306"/>
      <c r="X33" s="195" t="str">
        <f t="shared" si="0"/>
        <v/>
      </c>
      <c r="Y33" s="22" t="str">
        <f>IF(OR(นักเรียน!N33="ออก",X33=""),"",ROUND(X33/$X$5*$Y$5,0))</f>
        <v/>
      </c>
      <c r="Z33" s="149" t="str">
        <f>IF(OR(นักเรียน!N33="ออก",Y33=""),"",VLOOKUP(Y33,grade2,5,TRUE))</f>
        <v/>
      </c>
      <c r="AA33" s="138" t="str">
        <f>IF(OR(นักเรียน!N33="ออก",Y33=""),"",VLOOKUP(Y33,grade2,4,TRUE))</f>
        <v/>
      </c>
      <c r="AB33" s="310"/>
      <c r="AC33" s="311"/>
    </row>
    <row r="34" spans="2:29" ht="15.75" customHeight="1" x14ac:dyDescent="0.5">
      <c r="B34" s="196">
        <v>29</v>
      </c>
      <c r="C34" s="133" t="str">
        <f>IF(นักเรียน!C34="","",นักเรียน!C34)</f>
        <v/>
      </c>
      <c r="D34" s="652" t="str">
        <f>IF(นักเรียน!E34="","",นักเรียน!E34)</f>
        <v/>
      </c>
      <c r="E34" s="653"/>
      <c r="F34" s="314"/>
      <c r="G34" s="306"/>
      <c r="H34" s="306"/>
      <c r="I34" s="306"/>
      <c r="J34" s="306"/>
      <c r="K34" s="306"/>
      <c r="L34" s="306"/>
      <c r="M34" s="306"/>
      <c r="N34" s="306"/>
      <c r="O34" s="306"/>
      <c r="P34" s="306"/>
      <c r="Q34" s="306"/>
      <c r="R34" s="306"/>
      <c r="S34" s="306"/>
      <c r="T34" s="306"/>
      <c r="U34" s="306"/>
      <c r="V34" s="306"/>
      <c r="W34" s="306"/>
      <c r="X34" s="195" t="str">
        <f t="shared" si="0"/>
        <v/>
      </c>
      <c r="Y34" s="22" t="str">
        <f>IF(OR(นักเรียน!N34="ออก",X34=""),"",ROUND(X34/$X$5*$Y$5,0))</f>
        <v/>
      </c>
      <c r="Z34" s="149" t="str">
        <f>IF(OR(นักเรียน!N34="ออก",Y34=""),"",VLOOKUP(Y34,grade2,5,TRUE))</f>
        <v/>
      </c>
      <c r="AA34" s="138" t="str">
        <f>IF(OR(นักเรียน!N34="ออก",Y34=""),"",VLOOKUP(Y34,grade2,4,TRUE))</f>
        <v/>
      </c>
      <c r="AB34" s="310"/>
      <c r="AC34" s="311"/>
    </row>
    <row r="35" spans="2:29" ht="15.75" customHeight="1" x14ac:dyDescent="0.5">
      <c r="B35" s="136">
        <v>30</v>
      </c>
      <c r="C35" s="133" t="str">
        <f>IF(นักเรียน!C35="","",นักเรียน!C35)</f>
        <v/>
      </c>
      <c r="D35" s="652" t="str">
        <f>IF(นักเรียน!E35="","",นักเรียน!E35)</f>
        <v/>
      </c>
      <c r="E35" s="653"/>
      <c r="F35" s="314"/>
      <c r="G35" s="306"/>
      <c r="H35" s="306"/>
      <c r="I35" s="306"/>
      <c r="J35" s="306"/>
      <c r="K35" s="306"/>
      <c r="L35" s="306"/>
      <c r="M35" s="306"/>
      <c r="N35" s="306"/>
      <c r="O35" s="306"/>
      <c r="P35" s="306"/>
      <c r="Q35" s="306"/>
      <c r="R35" s="306"/>
      <c r="S35" s="306"/>
      <c r="T35" s="306"/>
      <c r="U35" s="306"/>
      <c r="V35" s="306"/>
      <c r="W35" s="306"/>
      <c r="X35" s="195" t="str">
        <f t="shared" si="0"/>
        <v/>
      </c>
      <c r="Y35" s="22" t="str">
        <f>IF(OR(นักเรียน!N35="ออก",X35=""),"",ROUND(X35/$X$5*$Y$5,0))</f>
        <v/>
      </c>
      <c r="Z35" s="149" t="str">
        <f>IF(OR(นักเรียน!N35="ออก",Y35=""),"",VLOOKUP(Y35,grade2,5,TRUE))</f>
        <v/>
      </c>
      <c r="AA35" s="138" t="str">
        <f>IF(OR(นักเรียน!N35="ออก",Y35=""),"",VLOOKUP(Y35,grade2,4,TRUE))</f>
        <v/>
      </c>
      <c r="AB35" s="310"/>
      <c r="AC35" s="311"/>
    </row>
    <row r="36" spans="2:29" ht="15.75" customHeight="1" x14ac:dyDescent="0.5">
      <c r="B36" s="136">
        <v>31</v>
      </c>
      <c r="C36" s="133" t="str">
        <f>IF(นักเรียน!C36="","",นักเรียน!C36)</f>
        <v/>
      </c>
      <c r="D36" s="652" t="str">
        <f>IF(นักเรียน!E36="","",นักเรียน!E36)</f>
        <v/>
      </c>
      <c r="E36" s="653"/>
      <c r="F36" s="314"/>
      <c r="G36" s="306"/>
      <c r="H36" s="306"/>
      <c r="I36" s="306"/>
      <c r="J36" s="306"/>
      <c r="K36" s="306"/>
      <c r="L36" s="306"/>
      <c r="M36" s="306"/>
      <c r="N36" s="306"/>
      <c r="O36" s="306"/>
      <c r="P36" s="306"/>
      <c r="Q36" s="306"/>
      <c r="R36" s="306"/>
      <c r="S36" s="306"/>
      <c r="T36" s="306"/>
      <c r="U36" s="306"/>
      <c r="V36" s="306"/>
      <c r="W36" s="306"/>
      <c r="X36" s="195" t="str">
        <f t="shared" si="0"/>
        <v/>
      </c>
      <c r="Y36" s="22" t="str">
        <f>IF(OR(นักเรียน!N36="ออก",X36=""),"",ROUND(X36/$X$5*$Y$5,0))</f>
        <v/>
      </c>
      <c r="Z36" s="149" t="str">
        <f>IF(OR(นักเรียน!N36="ออก",Y36=""),"",VLOOKUP(Y36,grade2,5,TRUE))</f>
        <v/>
      </c>
      <c r="AA36" s="138" t="str">
        <f>IF(OR(นักเรียน!N36="ออก",Y36=""),"",VLOOKUP(Y36,grade2,4,TRUE))</f>
        <v/>
      </c>
      <c r="AB36" s="310"/>
      <c r="AC36" s="311"/>
    </row>
    <row r="37" spans="2:29" ht="15.75" customHeight="1" x14ac:dyDescent="0.5">
      <c r="B37" s="136">
        <v>32</v>
      </c>
      <c r="C37" s="133" t="str">
        <f>IF(นักเรียน!C37="","",นักเรียน!C37)</f>
        <v/>
      </c>
      <c r="D37" s="652" t="str">
        <f>IF(นักเรียน!E37="","",นักเรียน!E37)</f>
        <v/>
      </c>
      <c r="E37" s="653"/>
      <c r="F37" s="314"/>
      <c r="G37" s="306"/>
      <c r="H37" s="306"/>
      <c r="I37" s="306"/>
      <c r="J37" s="306"/>
      <c r="K37" s="306"/>
      <c r="L37" s="306"/>
      <c r="M37" s="306"/>
      <c r="N37" s="306"/>
      <c r="O37" s="306"/>
      <c r="P37" s="306"/>
      <c r="Q37" s="306"/>
      <c r="R37" s="306"/>
      <c r="S37" s="306"/>
      <c r="T37" s="306"/>
      <c r="U37" s="306"/>
      <c r="V37" s="306"/>
      <c r="W37" s="306"/>
      <c r="X37" s="195" t="str">
        <f t="shared" ref="X37:X55" si="1">IF(SUM(F37:W37),SUM(F37:W37),"")</f>
        <v/>
      </c>
      <c r="Y37" s="22" t="str">
        <f>IF(OR(นักเรียน!N37="ออก",X37=""),"",ROUND(X37/$X$5*$Y$5,0))</f>
        <v/>
      </c>
      <c r="Z37" s="149" t="str">
        <f>IF(OR(นักเรียน!N37="ออก",Y37=""),"",VLOOKUP(Y37,grade2,5,TRUE))</f>
        <v/>
      </c>
      <c r="AA37" s="138" t="str">
        <f>IF(OR(นักเรียน!N37="ออก",Y37=""),"",VLOOKUP(Y37,grade2,4,TRUE))</f>
        <v/>
      </c>
      <c r="AB37" s="310"/>
      <c r="AC37" s="311"/>
    </row>
    <row r="38" spans="2:29" ht="15.75" customHeight="1" x14ac:dyDescent="0.5">
      <c r="B38" s="136">
        <v>33</v>
      </c>
      <c r="C38" s="133" t="str">
        <f>IF(นักเรียน!C38="","",นักเรียน!C38)</f>
        <v/>
      </c>
      <c r="D38" s="652" t="str">
        <f>IF(นักเรียน!E38="","",นักเรียน!E38)</f>
        <v/>
      </c>
      <c r="E38" s="653"/>
      <c r="F38" s="314"/>
      <c r="G38" s="306"/>
      <c r="H38" s="306"/>
      <c r="I38" s="306"/>
      <c r="J38" s="306"/>
      <c r="K38" s="306"/>
      <c r="L38" s="306"/>
      <c r="M38" s="306"/>
      <c r="N38" s="306"/>
      <c r="O38" s="306"/>
      <c r="P38" s="306"/>
      <c r="Q38" s="306"/>
      <c r="R38" s="306"/>
      <c r="S38" s="306"/>
      <c r="T38" s="306"/>
      <c r="U38" s="306"/>
      <c r="V38" s="306"/>
      <c r="W38" s="306"/>
      <c r="X38" s="195" t="str">
        <f t="shared" si="1"/>
        <v/>
      </c>
      <c r="Y38" s="22" t="str">
        <f>IF(OR(นักเรียน!N38="ออก",X38=""),"",ROUND(X38/$X$5*$Y$5,0))</f>
        <v/>
      </c>
      <c r="Z38" s="149" t="str">
        <f>IF(OR(นักเรียน!N38="ออก",Y38=""),"",VLOOKUP(Y38,grade2,5,TRUE))</f>
        <v/>
      </c>
      <c r="AA38" s="138" t="str">
        <f>IF(OR(นักเรียน!N38="ออก",Y38=""),"",VLOOKUP(Y38,grade2,4,TRUE))</f>
        <v/>
      </c>
      <c r="AB38" s="310"/>
      <c r="AC38" s="311"/>
    </row>
    <row r="39" spans="2:29" ht="15.75" customHeight="1" x14ac:dyDescent="0.5">
      <c r="B39" s="136">
        <v>34</v>
      </c>
      <c r="C39" s="133" t="str">
        <f>IF(นักเรียน!C39="","",นักเรียน!C39)</f>
        <v/>
      </c>
      <c r="D39" s="652" t="str">
        <f>IF(นักเรียน!E39="","",นักเรียน!E39)</f>
        <v/>
      </c>
      <c r="E39" s="653"/>
      <c r="F39" s="314"/>
      <c r="G39" s="306"/>
      <c r="H39" s="306"/>
      <c r="I39" s="306"/>
      <c r="J39" s="306"/>
      <c r="K39" s="306"/>
      <c r="L39" s="306"/>
      <c r="M39" s="306"/>
      <c r="N39" s="306"/>
      <c r="O39" s="306"/>
      <c r="P39" s="306"/>
      <c r="Q39" s="306"/>
      <c r="R39" s="306"/>
      <c r="S39" s="306"/>
      <c r="T39" s="306"/>
      <c r="U39" s="306"/>
      <c r="V39" s="306"/>
      <c r="W39" s="306"/>
      <c r="X39" s="195" t="str">
        <f t="shared" si="1"/>
        <v/>
      </c>
      <c r="Y39" s="22" t="str">
        <f>IF(OR(นักเรียน!N39="ออก",X39=""),"",ROUND(X39/$X$5*$Y$5,0))</f>
        <v/>
      </c>
      <c r="Z39" s="149" t="str">
        <f>IF(OR(นักเรียน!N39="ออก",Y39=""),"",VLOOKUP(Y39,grade2,5,TRUE))</f>
        <v/>
      </c>
      <c r="AA39" s="138" t="str">
        <f>IF(OR(นักเรียน!N39="ออก",Y39=""),"",VLOOKUP(Y39,grade2,4,TRUE))</f>
        <v/>
      </c>
      <c r="AB39" s="310"/>
      <c r="AC39" s="311"/>
    </row>
    <row r="40" spans="2:29" ht="15.75" customHeight="1" x14ac:dyDescent="0.5">
      <c r="B40" s="136">
        <v>35</v>
      </c>
      <c r="C40" s="133" t="str">
        <f>IF(นักเรียน!C40="","",นักเรียน!C40)</f>
        <v/>
      </c>
      <c r="D40" s="652" t="str">
        <f>IF(นักเรียน!E40="","",นักเรียน!E40)</f>
        <v/>
      </c>
      <c r="E40" s="653"/>
      <c r="F40" s="314"/>
      <c r="G40" s="306"/>
      <c r="H40" s="306"/>
      <c r="I40" s="306"/>
      <c r="J40" s="306"/>
      <c r="K40" s="306"/>
      <c r="L40" s="306"/>
      <c r="M40" s="306"/>
      <c r="N40" s="306"/>
      <c r="O40" s="306"/>
      <c r="P40" s="306"/>
      <c r="Q40" s="306"/>
      <c r="R40" s="306"/>
      <c r="S40" s="306"/>
      <c r="T40" s="306"/>
      <c r="U40" s="306"/>
      <c r="V40" s="306"/>
      <c r="W40" s="306"/>
      <c r="X40" s="195" t="str">
        <f t="shared" si="1"/>
        <v/>
      </c>
      <c r="Y40" s="22" t="str">
        <f>IF(OR(นักเรียน!N40="ออก",X40=""),"",ROUND(X40/$X$5*$Y$5,0))</f>
        <v/>
      </c>
      <c r="Z40" s="149" t="str">
        <f>IF(OR(นักเรียน!N40="ออก",Y40=""),"",VLOOKUP(Y40,grade2,5,TRUE))</f>
        <v/>
      </c>
      <c r="AA40" s="138" t="str">
        <f>IF(OR(นักเรียน!N40="ออก",Y40=""),"",VLOOKUP(Y40,grade2,4,TRUE))</f>
        <v/>
      </c>
      <c r="AB40" s="310"/>
      <c r="AC40" s="311"/>
    </row>
    <row r="41" spans="2:29" ht="15.75" customHeight="1" x14ac:dyDescent="0.5">
      <c r="B41" s="136">
        <v>36</v>
      </c>
      <c r="C41" s="133" t="str">
        <f>IF(นักเรียน!C41="","",นักเรียน!C41)</f>
        <v/>
      </c>
      <c r="D41" s="652" t="str">
        <f>IF(นักเรียน!E41="","",นักเรียน!E41)</f>
        <v/>
      </c>
      <c r="E41" s="653"/>
      <c r="F41" s="314"/>
      <c r="G41" s="306"/>
      <c r="H41" s="306"/>
      <c r="I41" s="306"/>
      <c r="J41" s="306"/>
      <c r="K41" s="306"/>
      <c r="L41" s="306"/>
      <c r="M41" s="306"/>
      <c r="N41" s="306"/>
      <c r="O41" s="306"/>
      <c r="P41" s="306"/>
      <c r="Q41" s="306"/>
      <c r="R41" s="306"/>
      <c r="S41" s="306"/>
      <c r="T41" s="306"/>
      <c r="U41" s="306"/>
      <c r="V41" s="306"/>
      <c r="W41" s="306"/>
      <c r="X41" s="195" t="str">
        <f t="shared" si="1"/>
        <v/>
      </c>
      <c r="Y41" s="22" t="str">
        <f>IF(OR(นักเรียน!N41="ออก",X41=""),"",ROUND(X41/$X$5*$Y$5,0))</f>
        <v/>
      </c>
      <c r="Z41" s="149" t="str">
        <f>IF(OR(นักเรียน!N41="ออก",Y41=""),"",VLOOKUP(Y41,grade2,5,TRUE))</f>
        <v/>
      </c>
      <c r="AA41" s="138" t="str">
        <f>IF(OR(นักเรียน!N41="ออก",Y41=""),"",VLOOKUP(Y41,grade2,4,TRUE))</f>
        <v/>
      </c>
      <c r="AB41" s="310"/>
      <c r="AC41" s="311"/>
    </row>
    <row r="42" spans="2:29" ht="15.75" customHeight="1" x14ac:dyDescent="0.5">
      <c r="B42" s="136">
        <v>37</v>
      </c>
      <c r="C42" s="133" t="str">
        <f>IF(นักเรียน!C42="","",นักเรียน!C42)</f>
        <v/>
      </c>
      <c r="D42" s="652" t="str">
        <f>IF(นักเรียน!E42="","",นักเรียน!E42)</f>
        <v/>
      </c>
      <c r="E42" s="653"/>
      <c r="F42" s="314"/>
      <c r="G42" s="306"/>
      <c r="H42" s="306"/>
      <c r="I42" s="306"/>
      <c r="J42" s="306"/>
      <c r="K42" s="306"/>
      <c r="L42" s="306"/>
      <c r="M42" s="306"/>
      <c r="N42" s="306"/>
      <c r="O42" s="306"/>
      <c r="P42" s="306"/>
      <c r="Q42" s="306"/>
      <c r="R42" s="306"/>
      <c r="S42" s="306"/>
      <c r="T42" s="306"/>
      <c r="U42" s="306"/>
      <c r="V42" s="306"/>
      <c r="W42" s="306"/>
      <c r="X42" s="195" t="str">
        <f t="shared" si="1"/>
        <v/>
      </c>
      <c r="Y42" s="22" t="str">
        <f>IF(OR(นักเรียน!N42="ออก",X42=""),"",ROUND(X42/$X$5*$Y$5,0))</f>
        <v/>
      </c>
      <c r="Z42" s="149" t="str">
        <f>IF(OR(นักเรียน!N42="ออก",Y42=""),"",VLOOKUP(Y42,grade2,5,TRUE))</f>
        <v/>
      </c>
      <c r="AA42" s="138" t="str">
        <f>IF(OR(นักเรียน!N42="ออก",Y42=""),"",VLOOKUP(Y42,grade2,4,TRUE))</f>
        <v/>
      </c>
      <c r="AB42" s="310"/>
      <c r="AC42" s="311"/>
    </row>
    <row r="43" spans="2:29" ht="15.75" customHeight="1" x14ac:dyDescent="0.5">
      <c r="B43" s="136">
        <v>38</v>
      </c>
      <c r="C43" s="133" t="str">
        <f>IF(นักเรียน!C43="","",นักเรียน!C43)</f>
        <v/>
      </c>
      <c r="D43" s="652" t="str">
        <f>IF(นักเรียน!E43="","",นักเรียน!E43)</f>
        <v/>
      </c>
      <c r="E43" s="653"/>
      <c r="F43" s="314"/>
      <c r="G43" s="306"/>
      <c r="H43" s="306"/>
      <c r="I43" s="306"/>
      <c r="J43" s="306"/>
      <c r="K43" s="306"/>
      <c r="L43" s="306"/>
      <c r="M43" s="306"/>
      <c r="N43" s="306"/>
      <c r="O43" s="306"/>
      <c r="P43" s="306"/>
      <c r="Q43" s="306"/>
      <c r="R43" s="306"/>
      <c r="S43" s="306"/>
      <c r="T43" s="306"/>
      <c r="U43" s="306"/>
      <c r="V43" s="306"/>
      <c r="W43" s="306"/>
      <c r="X43" s="195" t="str">
        <f t="shared" si="1"/>
        <v/>
      </c>
      <c r="Y43" s="22" t="str">
        <f>IF(OR(นักเรียน!N43="ออก",X43=""),"",ROUND(X43/$X$5*$Y$5,0))</f>
        <v/>
      </c>
      <c r="Z43" s="149" t="str">
        <f>IF(OR(นักเรียน!N43="ออก",Y43=""),"",VLOOKUP(Y43,grade2,5,TRUE))</f>
        <v/>
      </c>
      <c r="AA43" s="138" t="str">
        <f>IF(OR(นักเรียน!N43="ออก",Y43=""),"",VLOOKUP(Y43,grade2,4,TRUE))</f>
        <v/>
      </c>
      <c r="AB43" s="310"/>
      <c r="AC43" s="311"/>
    </row>
    <row r="44" spans="2:29" ht="15.75" customHeight="1" x14ac:dyDescent="0.5">
      <c r="B44" s="136">
        <v>39</v>
      </c>
      <c r="C44" s="133" t="str">
        <f>IF(นักเรียน!C44="","",นักเรียน!C44)</f>
        <v/>
      </c>
      <c r="D44" s="652" t="str">
        <f>IF(นักเรียน!E44="","",นักเรียน!E44)</f>
        <v/>
      </c>
      <c r="E44" s="653"/>
      <c r="F44" s="314"/>
      <c r="G44" s="306"/>
      <c r="H44" s="306"/>
      <c r="I44" s="306"/>
      <c r="J44" s="306"/>
      <c r="K44" s="306"/>
      <c r="L44" s="306"/>
      <c r="M44" s="306"/>
      <c r="N44" s="306"/>
      <c r="O44" s="306"/>
      <c r="P44" s="306"/>
      <c r="Q44" s="306"/>
      <c r="R44" s="306"/>
      <c r="S44" s="306"/>
      <c r="T44" s="306"/>
      <c r="U44" s="306"/>
      <c r="V44" s="306"/>
      <c r="W44" s="306"/>
      <c r="X44" s="195" t="str">
        <f t="shared" si="1"/>
        <v/>
      </c>
      <c r="Y44" s="22" t="str">
        <f>IF(OR(นักเรียน!N44="ออก",X44=""),"",ROUND(X44/$X$5*$Y$5,0))</f>
        <v/>
      </c>
      <c r="Z44" s="149" t="str">
        <f>IF(OR(นักเรียน!N44="ออก",Y44=""),"",VLOOKUP(Y44,grade2,5,TRUE))</f>
        <v/>
      </c>
      <c r="AA44" s="138" t="str">
        <f>IF(OR(นักเรียน!N44="ออก",Y44=""),"",VLOOKUP(Y44,grade2,4,TRUE))</f>
        <v/>
      </c>
      <c r="AB44" s="310"/>
      <c r="AC44" s="311"/>
    </row>
    <row r="45" spans="2:29" ht="15.75" customHeight="1" x14ac:dyDescent="0.5">
      <c r="B45" s="136">
        <v>40</v>
      </c>
      <c r="C45" s="133" t="str">
        <f>IF(นักเรียน!C45="","",นักเรียน!C45)</f>
        <v/>
      </c>
      <c r="D45" s="652" t="str">
        <f>IF(นักเรียน!E45="","",นักเรียน!E45)</f>
        <v/>
      </c>
      <c r="E45" s="653"/>
      <c r="F45" s="314"/>
      <c r="G45" s="306"/>
      <c r="H45" s="306"/>
      <c r="I45" s="306"/>
      <c r="J45" s="306"/>
      <c r="K45" s="306"/>
      <c r="L45" s="306"/>
      <c r="M45" s="306"/>
      <c r="N45" s="306"/>
      <c r="O45" s="306"/>
      <c r="P45" s="306"/>
      <c r="Q45" s="306"/>
      <c r="R45" s="306"/>
      <c r="S45" s="306"/>
      <c r="T45" s="306"/>
      <c r="U45" s="306"/>
      <c r="V45" s="306"/>
      <c r="W45" s="306"/>
      <c r="X45" s="195" t="str">
        <f t="shared" si="1"/>
        <v/>
      </c>
      <c r="Y45" s="22" t="str">
        <f>IF(OR(นักเรียน!N45="ออก",X45=""),"",ROUND(X45/$X$5*$Y$5,0))</f>
        <v/>
      </c>
      <c r="Z45" s="149" t="str">
        <f>IF(OR(นักเรียน!N45="ออก",Y45=""),"",VLOOKUP(Y45,grade2,5,TRUE))</f>
        <v/>
      </c>
      <c r="AA45" s="138" t="str">
        <f>IF(OR(นักเรียน!N45="ออก",Y45=""),"",VLOOKUP(Y45,grade2,4,TRUE))</f>
        <v/>
      </c>
      <c r="AB45" s="310"/>
      <c r="AC45" s="311"/>
    </row>
    <row r="46" spans="2:29" ht="15.75" customHeight="1" x14ac:dyDescent="0.5">
      <c r="B46" s="136">
        <v>41</v>
      </c>
      <c r="C46" s="133" t="str">
        <f>IF(นักเรียน!C46="","",นักเรียน!C46)</f>
        <v/>
      </c>
      <c r="D46" s="652" t="str">
        <f>IF(นักเรียน!E46="","",นักเรียน!E46)</f>
        <v/>
      </c>
      <c r="E46" s="653"/>
      <c r="F46" s="314"/>
      <c r="G46" s="306"/>
      <c r="H46" s="306"/>
      <c r="I46" s="306"/>
      <c r="J46" s="306"/>
      <c r="K46" s="306"/>
      <c r="L46" s="306"/>
      <c r="M46" s="306"/>
      <c r="N46" s="306"/>
      <c r="O46" s="306"/>
      <c r="P46" s="306"/>
      <c r="Q46" s="306"/>
      <c r="R46" s="306"/>
      <c r="S46" s="306"/>
      <c r="T46" s="306"/>
      <c r="U46" s="306"/>
      <c r="V46" s="306"/>
      <c r="W46" s="306"/>
      <c r="X46" s="195" t="str">
        <f t="shared" si="1"/>
        <v/>
      </c>
      <c r="Y46" s="22" t="str">
        <f>IF(OR(นักเรียน!N46="ออก",X46=""),"",ROUND(X46/$X$5*$Y$5,0))</f>
        <v/>
      </c>
      <c r="Z46" s="149" t="str">
        <f>IF(OR(นักเรียน!N46="ออก",Y46=""),"",VLOOKUP(Y46,grade2,5,TRUE))</f>
        <v/>
      </c>
      <c r="AA46" s="138" t="str">
        <f>IF(OR(นักเรียน!N46="ออก",Y46=""),"",VLOOKUP(Y46,grade2,4,TRUE))</f>
        <v/>
      </c>
      <c r="AB46" s="310"/>
      <c r="AC46" s="311"/>
    </row>
    <row r="47" spans="2:29" ht="15.75" customHeight="1" x14ac:dyDescent="0.5">
      <c r="B47" s="136">
        <v>42</v>
      </c>
      <c r="C47" s="133" t="str">
        <f>IF(นักเรียน!C47="","",นักเรียน!C47)</f>
        <v/>
      </c>
      <c r="D47" s="652" t="str">
        <f>IF(นักเรียน!E47="","",นักเรียน!E47)</f>
        <v/>
      </c>
      <c r="E47" s="653"/>
      <c r="F47" s="314"/>
      <c r="G47" s="306"/>
      <c r="H47" s="306"/>
      <c r="I47" s="306"/>
      <c r="J47" s="306"/>
      <c r="K47" s="306"/>
      <c r="L47" s="306"/>
      <c r="M47" s="306"/>
      <c r="N47" s="306"/>
      <c r="O47" s="306"/>
      <c r="P47" s="306"/>
      <c r="Q47" s="306"/>
      <c r="R47" s="306"/>
      <c r="S47" s="306"/>
      <c r="T47" s="306"/>
      <c r="U47" s="306"/>
      <c r="V47" s="306"/>
      <c r="W47" s="306"/>
      <c r="X47" s="195" t="str">
        <f t="shared" si="1"/>
        <v/>
      </c>
      <c r="Y47" s="22" t="str">
        <f>IF(OR(นักเรียน!N47="ออก",X47=""),"",ROUND(X47/$X$5*$Y$5,0))</f>
        <v/>
      </c>
      <c r="Z47" s="149" t="str">
        <f>IF(OR(นักเรียน!N47="ออก",Y47=""),"",VLOOKUP(Y47,grade2,5,TRUE))</f>
        <v/>
      </c>
      <c r="AA47" s="138" t="str">
        <f>IF(OR(นักเรียน!N47="ออก",Y47=""),"",VLOOKUP(Y47,grade2,4,TRUE))</f>
        <v/>
      </c>
      <c r="AB47" s="310"/>
      <c r="AC47" s="311"/>
    </row>
    <row r="48" spans="2:29" ht="15.75" customHeight="1" x14ac:dyDescent="0.5">
      <c r="B48" s="136">
        <v>43</v>
      </c>
      <c r="C48" s="133" t="str">
        <f>IF(นักเรียน!C48="","",นักเรียน!C48)</f>
        <v/>
      </c>
      <c r="D48" s="652" t="str">
        <f>IF(นักเรียน!E48="","",นักเรียน!E48)</f>
        <v/>
      </c>
      <c r="E48" s="653"/>
      <c r="F48" s="314"/>
      <c r="G48" s="306"/>
      <c r="H48" s="306"/>
      <c r="I48" s="306"/>
      <c r="J48" s="306"/>
      <c r="K48" s="306"/>
      <c r="L48" s="306"/>
      <c r="M48" s="306"/>
      <c r="N48" s="306"/>
      <c r="O48" s="306"/>
      <c r="P48" s="306"/>
      <c r="Q48" s="306"/>
      <c r="R48" s="306"/>
      <c r="S48" s="306"/>
      <c r="T48" s="306"/>
      <c r="U48" s="306"/>
      <c r="V48" s="306"/>
      <c r="W48" s="306"/>
      <c r="X48" s="195" t="str">
        <f t="shared" si="1"/>
        <v/>
      </c>
      <c r="Y48" s="22" t="str">
        <f>IF(OR(นักเรียน!N48="ออก",X48=""),"",ROUND(X48/$X$5*$Y$5,0))</f>
        <v/>
      </c>
      <c r="Z48" s="149" t="str">
        <f>IF(OR(นักเรียน!N48="ออก",Y48=""),"",VLOOKUP(Y48,grade2,5,TRUE))</f>
        <v/>
      </c>
      <c r="AA48" s="138" t="str">
        <f>IF(OR(นักเรียน!N48="ออก",Y48=""),"",VLOOKUP(Y48,grade2,4,TRUE))</f>
        <v/>
      </c>
      <c r="AB48" s="310"/>
      <c r="AC48" s="311"/>
    </row>
    <row r="49" spans="2:29" ht="15.75" customHeight="1" x14ac:dyDescent="0.5">
      <c r="B49" s="136">
        <v>44</v>
      </c>
      <c r="C49" s="133" t="str">
        <f>IF(นักเรียน!C49="","",นักเรียน!C49)</f>
        <v/>
      </c>
      <c r="D49" s="652" t="str">
        <f>IF(นักเรียน!E49="","",นักเรียน!E49)</f>
        <v/>
      </c>
      <c r="E49" s="653"/>
      <c r="F49" s="314"/>
      <c r="G49" s="306"/>
      <c r="H49" s="306"/>
      <c r="I49" s="306"/>
      <c r="J49" s="306"/>
      <c r="K49" s="306"/>
      <c r="L49" s="306"/>
      <c r="M49" s="306"/>
      <c r="N49" s="306"/>
      <c r="O49" s="306"/>
      <c r="P49" s="306"/>
      <c r="Q49" s="306"/>
      <c r="R49" s="306"/>
      <c r="S49" s="306"/>
      <c r="T49" s="306"/>
      <c r="U49" s="306"/>
      <c r="V49" s="306"/>
      <c r="W49" s="306"/>
      <c r="X49" s="195" t="str">
        <f t="shared" si="1"/>
        <v/>
      </c>
      <c r="Y49" s="22" t="str">
        <f>IF(OR(นักเรียน!N49="ออก",X49=""),"",ROUND(X49/$X$5*$Y$5,0))</f>
        <v/>
      </c>
      <c r="Z49" s="149" t="str">
        <f>IF(OR(นักเรียน!N49="ออก",Y49=""),"",VLOOKUP(Y49,grade2,5,TRUE))</f>
        <v/>
      </c>
      <c r="AA49" s="138" t="str">
        <f>IF(OR(นักเรียน!N49="ออก",Y49=""),"",VLOOKUP(Y49,grade2,4,TRUE))</f>
        <v/>
      </c>
      <c r="AB49" s="310"/>
      <c r="AC49" s="311"/>
    </row>
    <row r="50" spans="2:29" ht="15.75" customHeight="1" x14ac:dyDescent="0.5">
      <c r="B50" s="136">
        <v>45</v>
      </c>
      <c r="C50" s="133" t="str">
        <f>IF(นักเรียน!C50="","",นักเรียน!C50)</f>
        <v/>
      </c>
      <c r="D50" s="652" t="str">
        <f>IF(นักเรียน!E50="","",นักเรียน!E50)</f>
        <v/>
      </c>
      <c r="E50" s="653"/>
      <c r="F50" s="314"/>
      <c r="G50" s="306"/>
      <c r="H50" s="306"/>
      <c r="I50" s="306"/>
      <c r="J50" s="306"/>
      <c r="K50" s="306"/>
      <c r="L50" s="306"/>
      <c r="M50" s="306"/>
      <c r="N50" s="306"/>
      <c r="O50" s="306"/>
      <c r="P50" s="306"/>
      <c r="Q50" s="306"/>
      <c r="R50" s="306"/>
      <c r="S50" s="306"/>
      <c r="T50" s="306"/>
      <c r="U50" s="306"/>
      <c r="V50" s="306"/>
      <c r="W50" s="306"/>
      <c r="X50" s="195" t="str">
        <f t="shared" si="1"/>
        <v/>
      </c>
      <c r="Y50" s="22" t="str">
        <f>IF(OR(นักเรียน!N50="ออก",X50=""),"",ROUND(X50/$X$5*$Y$5,0))</f>
        <v/>
      </c>
      <c r="Z50" s="149" t="str">
        <f>IF(OR(นักเรียน!N50="ออก",Y50=""),"",VLOOKUP(Y50,grade2,5,TRUE))</f>
        <v/>
      </c>
      <c r="AA50" s="138" t="str">
        <f>IF(OR(นักเรียน!N50="ออก",Y50=""),"",VLOOKUP(Y50,grade2,4,TRUE))</f>
        <v/>
      </c>
      <c r="AB50" s="310"/>
      <c r="AC50" s="311"/>
    </row>
    <row r="51" spans="2:29" ht="15.75" customHeight="1" x14ac:dyDescent="0.5">
      <c r="B51" s="136">
        <v>46</v>
      </c>
      <c r="C51" s="133" t="str">
        <f>IF(นักเรียน!C51="","",นักเรียน!C51)</f>
        <v/>
      </c>
      <c r="D51" s="652" t="str">
        <f>IF(นักเรียน!E51="","",นักเรียน!E51)</f>
        <v/>
      </c>
      <c r="E51" s="653"/>
      <c r="F51" s="314"/>
      <c r="G51" s="306"/>
      <c r="H51" s="306"/>
      <c r="I51" s="306"/>
      <c r="J51" s="306"/>
      <c r="K51" s="306"/>
      <c r="L51" s="306"/>
      <c r="M51" s="306"/>
      <c r="N51" s="306"/>
      <c r="O51" s="306"/>
      <c r="P51" s="306"/>
      <c r="Q51" s="306"/>
      <c r="R51" s="306"/>
      <c r="S51" s="306"/>
      <c r="T51" s="306"/>
      <c r="U51" s="306"/>
      <c r="V51" s="306"/>
      <c r="W51" s="306"/>
      <c r="X51" s="195" t="str">
        <f t="shared" si="1"/>
        <v/>
      </c>
      <c r="Y51" s="22" t="str">
        <f>IF(OR(นักเรียน!N51="ออก",X51=""),"",ROUND(X51/$X$5*$Y$5,0))</f>
        <v/>
      </c>
      <c r="Z51" s="149" t="str">
        <f>IF(OR(นักเรียน!N51="ออก",Y51=""),"",VLOOKUP(Y51,grade2,5,TRUE))</f>
        <v/>
      </c>
      <c r="AA51" s="138" t="str">
        <f>IF(OR(นักเรียน!N51="ออก",Y51=""),"",VLOOKUP(Y51,grade2,4,TRUE))</f>
        <v/>
      </c>
      <c r="AB51" s="310"/>
      <c r="AC51" s="311"/>
    </row>
    <row r="52" spans="2:29" ht="15.75" customHeight="1" x14ac:dyDescent="0.5">
      <c r="B52" s="136">
        <v>47</v>
      </c>
      <c r="C52" s="133" t="str">
        <f>IF(นักเรียน!C52="","",นักเรียน!C52)</f>
        <v/>
      </c>
      <c r="D52" s="652" t="str">
        <f>IF(นักเรียน!E52="","",นักเรียน!E52)</f>
        <v/>
      </c>
      <c r="E52" s="653"/>
      <c r="F52" s="314"/>
      <c r="G52" s="306"/>
      <c r="H52" s="306"/>
      <c r="I52" s="306"/>
      <c r="J52" s="306"/>
      <c r="K52" s="306"/>
      <c r="L52" s="306"/>
      <c r="M52" s="306"/>
      <c r="N52" s="306"/>
      <c r="O52" s="306"/>
      <c r="P52" s="306"/>
      <c r="Q52" s="306"/>
      <c r="R52" s="306"/>
      <c r="S52" s="306"/>
      <c r="T52" s="306"/>
      <c r="U52" s="306"/>
      <c r="V52" s="306"/>
      <c r="W52" s="306"/>
      <c r="X52" s="195" t="str">
        <f t="shared" si="1"/>
        <v/>
      </c>
      <c r="Y52" s="22" t="str">
        <f>IF(OR(นักเรียน!N52="ออก",X52=""),"",ROUND(X52/$X$5*$Y$5,0))</f>
        <v/>
      </c>
      <c r="Z52" s="149" t="str">
        <f>IF(OR(นักเรียน!N52="ออก",Y52=""),"",VLOOKUP(Y52,grade2,5,TRUE))</f>
        <v/>
      </c>
      <c r="AA52" s="138" t="str">
        <f>IF(OR(นักเรียน!N52="ออก",Y52=""),"",VLOOKUP(Y52,grade2,4,TRUE))</f>
        <v/>
      </c>
      <c r="AB52" s="310"/>
      <c r="AC52" s="311"/>
    </row>
    <row r="53" spans="2:29" ht="15.75" customHeight="1" x14ac:dyDescent="0.5">
      <c r="B53" s="136">
        <v>48</v>
      </c>
      <c r="C53" s="133" t="str">
        <f>IF(นักเรียน!C53="","",นักเรียน!C53)</f>
        <v/>
      </c>
      <c r="D53" s="652" t="str">
        <f>IF(นักเรียน!E53="","",นักเรียน!E53)</f>
        <v/>
      </c>
      <c r="E53" s="653"/>
      <c r="F53" s="314"/>
      <c r="G53" s="306"/>
      <c r="H53" s="306"/>
      <c r="I53" s="306"/>
      <c r="J53" s="306"/>
      <c r="K53" s="306"/>
      <c r="L53" s="306"/>
      <c r="M53" s="306"/>
      <c r="N53" s="306"/>
      <c r="O53" s="306"/>
      <c r="P53" s="306"/>
      <c r="Q53" s="306"/>
      <c r="R53" s="306"/>
      <c r="S53" s="306"/>
      <c r="T53" s="306"/>
      <c r="U53" s="306"/>
      <c r="V53" s="306"/>
      <c r="W53" s="306"/>
      <c r="X53" s="195" t="str">
        <f t="shared" si="1"/>
        <v/>
      </c>
      <c r="Y53" s="22" t="str">
        <f>IF(OR(นักเรียน!N53="ออก",X53=""),"",ROUND(X53/$X$5*$Y$5,0))</f>
        <v/>
      </c>
      <c r="Z53" s="149" t="str">
        <f>IF(OR(นักเรียน!N53="ออก",Y53=""),"",VLOOKUP(Y53,grade2,5,TRUE))</f>
        <v/>
      </c>
      <c r="AA53" s="138" t="str">
        <f>IF(OR(นักเรียน!N53="ออก",Y53=""),"",VLOOKUP(Y53,grade2,4,TRUE))</f>
        <v/>
      </c>
      <c r="AB53" s="310"/>
      <c r="AC53" s="311"/>
    </row>
    <row r="54" spans="2:29" ht="15.75" customHeight="1" x14ac:dyDescent="0.5">
      <c r="B54" s="136">
        <v>49</v>
      </c>
      <c r="C54" s="133" t="str">
        <f>IF(นักเรียน!C54="","",นักเรียน!C54)</f>
        <v/>
      </c>
      <c r="D54" s="652" t="str">
        <f>IF(นักเรียน!E54="","",นักเรียน!E54)</f>
        <v/>
      </c>
      <c r="E54" s="653"/>
      <c r="F54" s="314"/>
      <c r="G54" s="306"/>
      <c r="H54" s="306"/>
      <c r="I54" s="306"/>
      <c r="J54" s="306"/>
      <c r="K54" s="306"/>
      <c r="L54" s="306"/>
      <c r="M54" s="306"/>
      <c r="N54" s="306"/>
      <c r="O54" s="306"/>
      <c r="P54" s="306"/>
      <c r="Q54" s="306"/>
      <c r="R54" s="306"/>
      <c r="S54" s="306"/>
      <c r="T54" s="306"/>
      <c r="U54" s="306"/>
      <c r="V54" s="306"/>
      <c r="W54" s="306"/>
      <c r="X54" s="195" t="str">
        <f t="shared" si="1"/>
        <v/>
      </c>
      <c r="Y54" s="22" t="str">
        <f>IF(OR(นักเรียน!N54="ออก",X54=""),"",ROUND(X54/$X$5*$Y$5,0))</f>
        <v/>
      </c>
      <c r="Z54" s="149" t="str">
        <f>IF(OR(นักเรียน!N54="ออก",Y54=""),"",VLOOKUP(Y54,grade2,5,TRUE))</f>
        <v/>
      </c>
      <c r="AA54" s="138" t="str">
        <f>IF(OR(นักเรียน!N54="ออก",Y54=""),"",VLOOKUP(Y54,grade2,4,TRUE))</f>
        <v/>
      </c>
      <c r="AB54" s="310"/>
      <c r="AC54" s="311"/>
    </row>
    <row r="55" spans="2:29" ht="15.75" customHeight="1" x14ac:dyDescent="0.5">
      <c r="B55" s="136">
        <v>50</v>
      </c>
      <c r="C55" s="133" t="str">
        <f>IF(นักเรียน!C55="","",นักเรียน!C55)</f>
        <v/>
      </c>
      <c r="D55" s="652" t="str">
        <f>IF(นักเรียน!E55="","",นักเรียน!E55)</f>
        <v/>
      </c>
      <c r="E55" s="653"/>
      <c r="F55" s="314"/>
      <c r="G55" s="306"/>
      <c r="H55" s="306"/>
      <c r="I55" s="306"/>
      <c r="J55" s="306"/>
      <c r="K55" s="306"/>
      <c r="L55" s="306"/>
      <c r="M55" s="306"/>
      <c r="N55" s="306"/>
      <c r="O55" s="306"/>
      <c r="P55" s="306"/>
      <c r="Q55" s="306"/>
      <c r="R55" s="306"/>
      <c r="S55" s="306"/>
      <c r="T55" s="306"/>
      <c r="U55" s="306"/>
      <c r="V55" s="306"/>
      <c r="W55" s="306"/>
      <c r="X55" s="195" t="str">
        <f t="shared" si="1"/>
        <v/>
      </c>
      <c r="Y55" s="22" t="str">
        <f>IF(OR(นักเรียน!N55="ออก",X55=""),"",ROUND(X55/$X$5*$Y$5,0))</f>
        <v/>
      </c>
      <c r="Z55" s="149" t="str">
        <f>IF(OR(นักเรียน!N55="ออก",Y55=""),"",VLOOKUP(Y55,grade2,5,TRUE))</f>
        <v/>
      </c>
      <c r="AA55" s="138" t="str">
        <f>IF(OR(นักเรียน!N55="ออก",Y55=""),"",VLOOKUP(Y55,grade2,4,TRUE))</f>
        <v/>
      </c>
      <c r="AB55" s="310"/>
      <c r="AC55" s="311"/>
    </row>
    <row r="56" spans="2:29" s="37" customFormat="1" ht="18" customHeight="1" x14ac:dyDescent="0.5">
      <c r="B56" s="38"/>
      <c r="C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01"/>
      <c r="Z56" s="301"/>
    </row>
    <row r="57" spans="2:29" s="37" customFormat="1" ht="18" customHeight="1" x14ac:dyDescent="0.5">
      <c r="B57" s="38"/>
      <c r="C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01"/>
      <c r="Z57" s="301"/>
    </row>
    <row r="58" spans="2:29" s="37" customFormat="1" ht="18" customHeight="1" x14ac:dyDescent="0.5">
      <c r="B58" s="38"/>
      <c r="C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01"/>
      <c r="Z58" s="301"/>
    </row>
    <row r="59" spans="2:29" s="37" customFormat="1" ht="18" customHeight="1" x14ac:dyDescent="0.5">
      <c r="B59" s="38"/>
      <c r="C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01"/>
      <c r="Z59" s="301"/>
    </row>
    <row r="60" spans="2:29" s="37" customFormat="1" ht="18" customHeight="1" x14ac:dyDescent="0.5">
      <c r="B60" s="38"/>
      <c r="C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01"/>
      <c r="Z60" s="301"/>
    </row>
    <row r="61" spans="2:29" s="37" customFormat="1" ht="18" customHeight="1" x14ac:dyDescent="0.5">
      <c r="B61" s="38"/>
      <c r="C61" s="38"/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01"/>
      <c r="Z61" s="301"/>
    </row>
    <row r="62" spans="2:29" s="37" customFormat="1" ht="18" customHeight="1" x14ac:dyDescent="0.5">
      <c r="B62" s="38"/>
      <c r="C62" s="38"/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01"/>
      <c r="Z62" s="301"/>
    </row>
    <row r="63" spans="2:29" ht="18" customHeight="1" x14ac:dyDescent="0.5"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</row>
    <row r="64" spans="2:29" ht="18" customHeight="1" x14ac:dyDescent="0.5"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</row>
    <row r="65" spans="6:23" ht="18" customHeight="1" x14ac:dyDescent="0.5"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</row>
    <row r="66" spans="6:23" ht="18" customHeight="1" x14ac:dyDescent="0.5"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</row>
    <row r="67" spans="6:23" ht="18" customHeight="1" x14ac:dyDescent="0.5"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6:23" ht="18" customHeight="1" x14ac:dyDescent="0.5"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</row>
    <row r="69" spans="6:23" ht="18" customHeight="1" x14ac:dyDescent="0.5"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</row>
    <row r="70" spans="6:23" ht="18" customHeight="1" x14ac:dyDescent="0.5"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</row>
    <row r="71" spans="6:23" ht="18" customHeight="1" x14ac:dyDescent="0.5"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</row>
  </sheetData>
  <sheetProtection algorithmName="SHA-512" hashValue="9ibC615tRSre9MVwRgm3s6oruJQJcZv3b0B9pCnxGKIMHToePuVe/S1OwZhvUXiv4GpnE3b6dmRcRW1yXDxX7g==" saltValue="TDCC6fjsmgYzdMkpv3BxAA==" spinCount="100000" sheet="1" objects="1" scenarios="1" selectLockedCells="1"/>
  <mergeCells count="68"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41:E41"/>
    <mergeCell ref="D42:E42"/>
    <mergeCell ref="D43:E43"/>
    <mergeCell ref="D44:E44"/>
    <mergeCell ref="D45:E45"/>
    <mergeCell ref="D36:E36"/>
    <mergeCell ref="D37:E37"/>
    <mergeCell ref="D38:E38"/>
    <mergeCell ref="D39:E39"/>
    <mergeCell ref="D40:E40"/>
    <mergeCell ref="D31:E31"/>
    <mergeCell ref="D32:E32"/>
    <mergeCell ref="D33:E33"/>
    <mergeCell ref="D34:E34"/>
    <mergeCell ref="D35:E35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D6:E6"/>
    <mergeCell ref="D7:E7"/>
    <mergeCell ref="D8:E8"/>
    <mergeCell ref="D9:E9"/>
    <mergeCell ref="D10:E10"/>
    <mergeCell ref="AC2:AC5"/>
    <mergeCell ref="X3:X4"/>
    <mergeCell ref="Y3:Y4"/>
    <mergeCell ref="F3:I3"/>
    <mergeCell ref="J3:K3"/>
    <mergeCell ref="M3:N3"/>
    <mergeCell ref="S3:U3"/>
    <mergeCell ref="Z3:Z5"/>
    <mergeCell ref="AA3:AA5"/>
    <mergeCell ref="AB3:AB5"/>
    <mergeCell ref="X2:AB2"/>
    <mergeCell ref="V3:W3"/>
    <mergeCell ref="B2:B5"/>
    <mergeCell ref="C2:C5"/>
    <mergeCell ref="D2:D5"/>
    <mergeCell ref="O3:P3"/>
    <mergeCell ref="Q3:R3"/>
    <mergeCell ref="F2:W2"/>
  </mergeCells>
  <conditionalFormatting sqref="F6:W55">
    <cfRule type="cellIs" dxfId="23" priority="12" operator="lessThan">
      <formula>50%*F$5</formula>
    </cfRule>
  </conditionalFormatting>
  <conditionalFormatting sqref="Y6:Y55">
    <cfRule type="cellIs" dxfId="22" priority="11" operator="lessThan">
      <formula>50%*$Y$5</formula>
    </cfRule>
  </conditionalFormatting>
  <conditionalFormatting sqref="Z6:Z55">
    <cfRule type="cellIs" dxfId="21" priority="2" operator="equal">
      <formula>0</formula>
    </cfRule>
  </conditionalFormatting>
  <conditionalFormatting sqref="AA6:AA55">
    <cfRule type="containsText" dxfId="20" priority="1" operator="containsText" text="ไม่ผ่าน">
      <formula>NOT(ISERROR(SEARCH("ไม่ผ่าน",AA6)))</formula>
    </cfRule>
  </conditionalFormatting>
  <dataValidations count="1">
    <dataValidation type="whole" operator="lessThanOrEqual" allowBlank="1" showInputMessage="1" showErrorMessage="1" error="คะแนนที่ได้ต้องไม่เกินค่าของคะแนนเต็ม" sqref="F6:W55">
      <formula1>F$5</formula1>
    </dataValidation>
  </dataValidations>
  <pageMargins left="0.35433070866141736" right="0.11811023622047245" top="0.39370078740157483" bottom="0.19685039370078741" header="0.51181102362204722" footer="0.51181102362204722"/>
  <pageSetup paperSize="9" scale="95" orientation="portrait" blackAndWhite="1" r:id="rId1"/>
  <headerFooter alignWithMargins="0"/>
  <drawing r:id="rId2"/>
  <picture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CB71"/>
  <sheetViews>
    <sheetView showGridLines="0" showRowColHeaders="0" zoomScaleNormal="100" workbookViewId="0">
      <pane xSplit="5" ySplit="5" topLeftCell="F6" activePane="bottomRight" state="frozen"/>
      <selection activeCell="B1" sqref="B1"/>
      <selection pane="topRight" activeCell="B1" sqref="B1"/>
      <selection pane="bottomLeft" activeCell="B1" sqref="B1"/>
      <selection pane="bottomRight" activeCell="BD9" sqref="BD9"/>
    </sheetView>
  </sheetViews>
  <sheetFormatPr defaultRowHeight="18" customHeight="1" x14ac:dyDescent="0.5"/>
  <cols>
    <col min="1" max="1" width="8" style="37" customWidth="1"/>
    <col min="2" max="2" width="4.140625" style="4" customWidth="1"/>
    <col min="3" max="3" width="7.7109375" style="4" customWidth="1"/>
    <col min="4" max="4" width="13.5703125" style="1" customWidth="1"/>
    <col min="5" max="5" width="9.28515625" style="1" customWidth="1"/>
    <col min="6" max="9" width="4.28515625" style="1" customWidth="1"/>
    <col min="10" max="10" width="7.28515625" style="1" customWidth="1"/>
    <col min="11" max="11" width="8" style="1" customWidth="1"/>
    <col min="12" max="12" width="8.7109375" style="1" customWidth="1"/>
    <col min="13" max="13" width="4.7109375" style="1" customWidth="1"/>
    <col min="14" max="14" width="4.85546875" style="1" customWidth="1"/>
    <col min="15" max="15" width="7.28515625" style="1" customWidth="1"/>
    <col min="16" max="16" width="8" style="1" customWidth="1"/>
    <col min="17" max="17" width="8.85546875" style="1" customWidth="1"/>
    <col min="18" max="18" width="6.5703125" style="1" customWidth="1"/>
    <col min="19" max="19" width="7.28515625" style="1" customWidth="1"/>
    <col min="20" max="20" width="8" style="1" customWidth="1"/>
    <col min="21" max="21" width="7.7109375" style="1" customWidth="1"/>
    <col min="22" max="23" width="4.7109375" style="1" customWidth="1"/>
    <col min="24" max="24" width="7.28515625" style="1" customWidth="1"/>
    <col min="25" max="25" width="8" style="1" customWidth="1"/>
    <col min="26" max="26" width="9.5703125" style="1" customWidth="1"/>
    <col min="27" max="28" width="5" style="1" customWidth="1"/>
    <col min="29" max="29" width="7.28515625" style="1" customWidth="1"/>
    <col min="30" max="30" width="8" style="1" customWidth="1"/>
    <col min="31" max="31" width="9.28515625" style="1" customWidth="1"/>
    <col min="32" max="33" width="4.7109375" style="1" customWidth="1"/>
    <col min="34" max="34" width="5.7109375" style="1" customWidth="1"/>
    <col min="35" max="35" width="7.28515625" style="1" customWidth="1"/>
    <col min="36" max="36" width="8.7109375" style="1" customWidth="1"/>
    <col min="37" max="39" width="4.42578125" style="1" customWidth="1"/>
    <col min="40" max="40" width="6.42578125" style="1" customWidth="1"/>
    <col min="41" max="41" width="6.5703125" style="1" customWidth="1"/>
    <col min="42" max="42" width="8.7109375" style="1" customWidth="1"/>
    <col min="43" max="44" width="4.42578125" style="1" customWidth="1"/>
    <col min="45" max="45" width="6.42578125" style="1" customWidth="1"/>
    <col min="46" max="46" width="8" style="1" customWidth="1"/>
    <col min="47" max="47" width="8.7109375" style="1" customWidth="1"/>
    <col min="48" max="48" width="14.5703125" style="4" customWidth="1"/>
    <col min="49" max="49" width="15.5703125" style="3" customWidth="1"/>
    <col min="50" max="50" width="13.85546875" style="3" customWidth="1"/>
    <col min="51" max="51" width="15.28515625" style="1" customWidth="1"/>
    <col min="52" max="52" width="15.7109375" style="1" customWidth="1"/>
    <col min="53" max="53" width="20" style="1" customWidth="1"/>
    <col min="54" max="54" width="1.7109375" style="37" customWidth="1"/>
    <col min="55" max="57" width="9.140625" style="37"/>
    <col min="58" max="16384" width="9.140625" style="1"/>
  </cols>
  <sheetData>
    <row r="1" spans="1:57" s="37" customFormat="1" ht="41.25" customHeight="1" x14ac:dyDescent="0.5">
      <c r="B1" s="38"/>
      <c r="C1" s="38"/>
      <c r="F1" s="300" t="s">
        <v>366</v>
      </c>
      <c r="AV1" s="38"/>
      <c r="AW1" s="301"/>
      <c r="AX1" s="301"/>
    </row>
    <row r="2" spans="1:57" ht="18" customHeight="1" thickBot="1" x14ac:dyDescent="0.55000000000000004">
      <c r="B2" s="625" t="s">
        <v>0</v>
      </c>
      <c r="C2" s="625" t="s">
        <v>1</v>
      </c>
      <c r="D2" s="627" t="s">
        <v>2</v>
      </c>
      <c r="E2" s="135"/>
      <c r="F2" s="657" t="s">
        <v>62</v>
      </c>
      <c r="G2" s="657"/>
      <c r="H2" s="657"/>
      <c r="I2" s="657"/>
      <c r="J2" s="657"/>
      <c r="K2" s="657"/>
      <c r="L2" s="657"/>
      <c r="M2" s="657"/>
      <c r="N2" s="657"/>
      <c r="O2" s="657"/>
      <c r="P2" s="657"/>
      <c r="Q2" s="657"/>
      <c r="R2" s="657" t="str">
        <f>F2</f>
        <v>ผลการประเมินคุณลักษณะอันพึงประสงค์</v>
      </c>
      <c r="S2" s="657"/>
      <c r="T2" s="657"/>
      <c r="U2" s="657"/>
      <c r="V2" s="657"/>
      <c r="W2" s="657"/>
      <c r="X2" s="657"/>
      <c r="Y2" s="657"/>
      <c r="Z2" s="657"/>
      <c r="AA2" s="657"/>
      <c r="AB2" s="657"/>
      <c r="AC2" s="657"/>
      <c r="AD2" s="657"/>
      <c r="AE2" s="657"/>
      <c r="AF2" s="661" t="str">
        <f>F2</f>
        <v>ผลการประเมินคุณลักษณะอันพึงประสงค์</v>
      </c>
      <c r="AG2" s="662"/>
      <c r="AH2" s="662"/>
      <c r="AI2" s="662"/>
      <c r="AJ2" s="662"/>
      <c r="AK2" s="662"/>
      <c r="AL2" s="662"/>
      <c r="AM2" s="662"/>
      <c r="AN2" s="662"/>
      <c r="AO2" s="662"/>
      <c r="AP2" s="662"/>
      <c r="AQ2" s="662"/>
      <c r="AR2" s="662"/>
      <c r="AS2" s="662"/>
      <c r="AT2" s="662"/>
      <c r="AU2" s="663"/>
      <c r="AV2" s="661" t="str">
        <f>F2</f>
        <v>ผลการประเมินคุณลักษณะอันพึงประสงค์</v>
      </c>
      <c r="AW2" s="662"/>
      <c r="AX2" s="662"/>
      <c r="AY2" s="662"/>
      <c r="AZ2" s="663"/>
      <c r="BA2" s="658" t="s">
        <v>48</v>
      </c>
    </row>
    <row r="3" spans="1:57" s="4" customFormat="1" ht="18" customHeight="1" x14ac:dyDescent="0.5">
      <c r="A3" s="38"/>
      <c r="B3" s="625"/>
      <c r="C3" s="625"/>
      <c r="D3" s="628"/>
      <c r="E3" s="145" t="s">
        <v>8</v>
      </c>
      <c r="F3" s="639">
        <v>1</v>
      </c>
      <c r="G3" s="630"/>
      <c r="H3" s="630"/>
      <c r="I3" s="630"/>
      <c r="J3" s="630"/>
      <c r="K3" s="630"/>
      <c r="L3" s="656"/>
      <c r="M3" s="639">
        <v>2</v>
      </c>
      <c r="N3" s="630"/>
      <c r="O3" s="630"/>
      <c r="P3" s="630"/>
      <c r="Q3" s="656"/>
      <c r="R3" s="639">
        <v>3</v>
      </c>
      <c r="S3" s="630"/>
      <c r="T3" s="630"/>
      <c r="U3" s="656"/>
      <c r="V3" s="639">
        <v>4</v>
      </c>
      <c r="W3" s="630"/>
      <c r="X3" s="630"/>
      <c r="Y3" s="630"/>
      <c r="Z3" s="656"/>
      <c r="AA3" s="639">
        <v>5</v>
      </c>
      <c r="AB3" s="630"/>
      <c r="AC3" s="630"/>
      <c r="AD3" s="630"/>
      <c r="AE3" s="656"/>
      <c r="AF3" s="639">
        <v>6</v>
      </c>
      <c r="AG3" s="630"/>
      <c r="AH3" s="630"/>
      <c r="AI3" s="630"/>
      <c r="AJ3" s="656"/>
      <c r="AK3" s="639">
        <v>7</v>
      </c>
      <c r="AL3" s="630"/>
      <c r="AM3" s="630"/>
      <c r="AN3" s="630"/>
      <c r="AO3" s="630"/>
      <c r="AP3" s="656"/>
      <c r="AQ3" s="639">
        <v>8</v>
      </c>
      <c r="AR3" s="630"/>
      <c r="AS3" s="630"/>
      <c r="AT3" s="630"/>
      <c r="AU3" s="656"/>
      <c r="AV3" s="635" t="s">
        <v>7</v>
      </c>
      <c r="AW3" s="667" t="s">
        <v>124</v>
      </c>
      <c r="AX3" s="669" t="s">
        <v>58</v>
      </c>
      <c r="AY3" s="672" t="s">
        <v>126</v>
      </c>
      <c r="AZ3" s="664" t="s">
        <v>134</v>
      </c>
      <c r="BA3" s="658"/>
      <c r="BB3" s="38"/>
      <c r="BC3" s="38"/>
      <c r="BD3" s="38"/>
      <c r="BE3" s="38"/>
    </row>
    <row r="4" spans="1:57" ht="18" customHeight="1" x14ac:dyDescent="0.5">
      <c r="B4" s="625"/>
      <c r="C4" s="625"/>
      <c r="D4" s="628"/>
      <c r="E4" s="145" t="s">
        <v>123</v>
      </c>
      <c r="F4" s="361">
        <v>1.1000000000000001</v>
      </c>
      <c r="G4" s="362">
        <v>1.2</v>
      </c>
      <c r="H4" s="362">
        <v>1.3</v>
      </c>
      <c r="I4" s="362">
        <v>1.4</v>
      </c>
      <c r="J4" s="26" t="s">
        <v>4</v>
      </c>
      <c r="K4" s="26" t="s">
        <v>124</v>
      </c>
      <c r="L4" s="654" t="s">
        <v>125</v>
      </c>
      <c r="M4" s="361">
        <v>2.1</v>
      </c>
      <c r="N4" s="362">
        <v>2.2000000000000002</v>
      </c>
      <c r="O4" s="26" t="s">
        <v>4</v>
      </c>
      <c r="P4" s="26" t="s">
        <v>124</v>
      </c>
      <c r="Q4" s="654" t="s">
        <v>125</v>
      </c>
      <c r="R4" s="361">
        <v>3.1</v>
      </c>
      <c r="S4" s="26" t="s">
        <v>4</v>
      </c>
      <c r="T4" s="26" t="s">
        <v>124</v>
      </c>
      <c r="U4" s="654" t="s">
        <v>125</v>
      </c>
      <c r="V4" s="361">
        <v>4.0999999999999996</v>
      </c>
      <c r="W4" s="362">
        <v>4.2</v>
      </c>
      <c r="X4" s="26" t="s">
        <v>4</v>
      </c>
      <c r="Y4" s="26" t="s">
        <v>124</v>
      </c>
      <c r="Z4" s="654" t="s">
        <v>125</v>
      </c>
      <c r="AA4" s="361">
        <v>5.0999999999999996</v>
      </c>
      <c r="AB4" s="362">
        <v>5.2</v>
      </c>
      <c r="AC4" s="26" t="s">
        <v>4</v>
      </c>
      <c r="AD4" s="26" t="s">
        <v>124</v>
      </c>
      <c r="AE4" s="654" t="s">
        <v>125</v>
      </c>
      <c r="AF4" s="361">
        <v>6.1</v>
      </c>
      <c r="AG4" s="362">
        <v>6.2</v>
      </c>
      <c r="AH4" s="26" t="s">
        <v>4</v>
      </c>
      <c r="AI4" s="26" t="s">
        <v>124</v>
      </c>
      <c r="AJ4" s="654" t="s">
        <v>125</v>
      </c>
      <c r="AK4" s="361">
        <v>7.1</v>
      </c>
      <c r="AL4" s="362">
        <v>7.2</v>
      </c>
      <c r="AM4" s="362">
        <v>7.3</v>
      </c>
      <c r="AN4" s="26" t="s">
        <v>4</v>
      </c>
      <c r="AO4" s="26" t="s">
        <v>124</v>
      </c>
      <c r="AP4" s="654" t="s">
        <v>125</v>
      </c>
      <c r="AQ4" s="361">
        <v>8.1</v>
      </c>
      <c r="AR4" s="362">
        <v>8.1999999999999993</v>
      </c>
      <c r="AS4" s="26" t="s">
        <v>4</v>
      </c>
      <c r="AT4" s="26" t="s">
        <v>124</v>
      </c>
      <c r="AU4" s="654" t="s">
        <v>125</v>
      </c>
      <c r="AV4" s="636"/>
      <c r="AW4" s="668"/>
      <c r="AX4" s="670"/>
      <c r="AY4" s="644"/>
      <c r="AZ4" s="665"/>
      <c r="BA4" s="658"/>
    </row>
    <row r="5" spans="1:57" ht="18" customHeight="1" thickBot="1" x14ac:dyDescent="0.55000000000000004">
      <c r="B5" s="626"/>
      <c r="C5" s="626"/>
      <c r="D5" s="629"/>
      <c r="E5" s="146" t="s">
        <v>3</v>
      </c>
      <c r="F5" s="363">
        <f>IF(คุณลักษณะ!F5="","",คุณลักษณะ!F5)</f>
        <v>3</v>
      </c>
      <c r="G5" s="364">
        <f>IF(คุณลักษณะ!G5="","",คุณลักษณะ!G5)</f>
        <v>3</v>
      </c>
      <c r="H5" s="364">
        <f>IF(คุณลักษณะ!H5="","",คุณลักษณะ!H5)</f>
        <v>3</v>
      </c>
      <c r="I5" s="364">
        <f>IF(คุณลักษณะ!I5="","",คุณลักษณะ!I5)</f>
        <v>3</v>
      </c>
      <c r="J5" s="27">
        <f>IF(SUM(F5:I5),SUM(F5:I5),"")</f>
        <v>12</v>
      </c>
      <c r="K5" s="24">
        <v>100</v>
      </c>
      <c r="L5" s="655"/>
      <c r="M5" s="363">
        <f>IF(คุณลักษณะ!J5="","",คุณลักษณะ!J5)</f>
        <v>3</v>
      </c>
      <c r="N5" s="364">
        <f>IF(คุณลักษณะ!K5="","",คุณลักษณะ!K5)</f>
        <v>3</v>
      </c>
      <c r="O5" s="27">
        <f>IF(SUM(M5:N5),SUM(M5:N5),"")</f>
        <v>6</v>
      </c>
      <c r="P5" s="24">
        <v>100</v>
      </c>
      <c r="Q5" s="655"/>
      <c r="R5" s="363">
        <f>IF(คุณลักษณะ!L5="","",คุณลักษณะ!L5)</f>
        <v>3</v>
      </c>
      <c r="S5" s="27">
        <f>IF(SUM(R5:R5),SUM(R5:R5),"")</f>
        <v>3</v>
      </c>
      <c r="T5" s="24">
        <v>100</v>
      </c>
      <c r="U5" s="655"/>
      <c r="V5" s="363">
        <f>IF(คุณลักษณะ!M5="","",คุณลักษณะ!M5)</f>
        <v>3</v>
      </c>
      <c r="W5" s="364">
        <f>IF(คุณลักษณะ!N5="","",คุณลักษณะ!N5)</f>
        <v>3</v>
      </c>
      <c r="X5" s="27">
        <f>IF(SUM(V5:W5),SUM(V5:W5),"")</f>
        <v>6</v>
      </c>
      <c r="Y5" s="24">
        <v>100</v>
      </c>
      <c r="Z5" s="655"/>
      <c r="AA5" s="363">
        <f>IF(คุณลักษณะ!O5="","",คุณลักษณะ!O5)</f>
        <v>3</v>
      </c>
      <c r="AB5" s="364">
        <f>IF(คุณลักษณะ!P5="","",คุณลักษณะ!P5)</f>
        <v>3</v>
      </c>
      <c r="AC5" s="27">
        <f>IF(SUM(AA5:AB5),SUM(AA5:AB5),"")</f>
        <v>6</v>
      </c>
      <c r="AD5" s="24">
        <v>100</v>
      </c>
      <c r="AE5" s="655"/>
      <c r="AF5" s="363">
        <f>IF(คุณลักษณะ!Q5="","",คุณลักษณะ!Q5)</f>
        <v>3</v>
      </c>
      <c r="AG5" s="364">
        <f>IF(คุณลักษณะ!R5="","",คุณลักษณะ!R5)</f>
        <v>3</v>
      </c>
      <c r="AH5" s="27">
        <f>IF(SUM(AF5:AG5),SUM(AF5:AG5),"")</f>
        <v>6</v>
      </c>
      <c r="AI5" s="24">
        <v>100</v>
      </c>
      <c r="AJ5" s="655"/>
      <c r="AK5" s="363">
        <f>IF(คุณลักษณะ!S5="","",คุณลักษณะ!S5)</f>
        <v>3</v>
      </c>
      <c r="AL5" s="364">
        <f>IF(คุณลักษณะ!T5="","",คุณลักษณะ!T5)</f>
        <v>3</v>
      </c>
      <c r="AM5" s="364">
        <f>IF(คุณลักษณะ!U5="","",คุณลักษณะ!U5)</f>
        <v>3</v>
      </c>
      <c r="AN5" s="27">
        <f>IF(SUM(AK5:AM5),SUM(AK5:AM5),"")</f>
        <v>9</v>
      </c>
      <c r="AO5" s="24">
        <v>100</v>
      </c>
      <c r="AP5" s="660"/>
      <c r="AQ5" s="363">
        <f>IF(คุณลักษณะ!V5="","",คุณลักษณะ!V5)</f>
        <v>3</v>
      </c>
      <c r="AR5" s="364">
        <f>IF(คุณลักษณะ!W5="","",คุณลักษณะ!W5)</f>
        <v>3</v>
      </c>
      <c r="AS5" s="27">
        <f>IF(SUM(AQ5:AR5),SUM(AQ5:AR5),"")</f>
        <v>6</v>
      </c>
      <c r="AT5" s="24">
        <v>100</v>
      </c>
      <c r="AU5" s="655"/>
      <c r="AV5" s="210">
        <f>IF(SUM(J5,O5,S5,X5,AC5,AH5,AN5,AS5),SUM(J5,O5,S5,X5,AC5,AH5,AN5,AS5),"")</f>
        <v>54</v>
      </c>
      <c r="AW5" s="212">
        <v>100</v>
      </c>
      <c r="AX5" s="671"/>
      <c r="AY5" s="645"/>
      <c r="AZ5" s="666"/>
      <c r="BA5" s="659"/>
    </row>
    <row r="6" spans="1:57" ht="15.75" customHeight="1" x14ac:dyDescent="0.5">
      <c r="B6" s="19">
        <v>1</v>
      </c>
      <c r="C6" s="133" t="str">
        <f>IF(นักเรียน!C6="","",นักเรียน!C6)</f>
        <v/>
      </c>
      <c r="D6" s="650" t="str">
        <f>IF(นักเรียน!E6="","",นักเรียน!E6)</f>
        <v/>
      </c>
      <c r="E6" s="651"/>
      <c r="F6" s="365" t="str">
        <f>IF(คุณลักษณะ!F6="","",คุณลักษณะ!F6)</f>
        <v/>
      </c>
      <c r="G6" s="358" t="str">
        <f>IF(คุณลักษณะ!G6="","",คุณลักษณะ!G6)</f>
        <v/>
      </c>
      <c r="H6" s="358" t="str">
        <f>IF(คุณลักษณะ!H6="","",คุณลักษณะ!H6)</f>
        <v/>
      </c>
      <c r="I6" s="358" t="str">
        <f>IF(คุณลักษณะ!I6="","",คุณลักษณะ!I6)</f>
        <v/>
      </c>
      <c r="J6" s="21" t="str">
        <f>IF(SUM(F6:I6),SUM(F6:I6),"")</f>
        <v/>
      </c>
      <c r="K6" s="150" t="str">
        <f>IF(J6="","",ROUND(J6/$J$5*$K$5,0))</f>
        <v/>
      </c>
      <c r="L6" s="151" t="str">
        <f t="shared" ref="L6:L45" si="0">IF(K6="","",VLOOKUP(K6,grade2,4,TRUE))</f>
        <v/>
      </c>
      <c r="M6" s="365" t="str">
        <f>IF(คุณลักษณะ!J6="","",คุณลักษณะ!J6)</f>
        <v/>
      </c>
      <c r="N6" s="358" t="str">
        <f>IF(คุณลักษณะ!K6="","",คุณลักษณะ!K6)</f>
        <v/>
      </c>
      <c r="O6" s="21" t="str">
        <f>IF(SUM(M6:N6),SUM(M6:N6),"")</f>
        <v/>
      </c>
      <c r="P6" s="30" t="str">
        <f>IF(O6="","",ROUND(O6/$O$5*$P$5,0))</f>
        <v/>
      </c>
      <c r="Q6" s="151" t="str">
        <f t="shared" ref="Q6:Q45" si="1">IF(P6="","",VLOOKUP(P6,grade2,4,TRUE))</f>
        <v/>
      </c>
      <c r="R6" s="365" t="str">
        <f>IF(คุณลักษณะ!L6="","",คุณลักษณะ!L6)</f>
        <v/>
      </c>
      <c r="S6" s="21" t="str">
        <f>IF(SUM(R6:R6),SUM(R6:R6),"")</f>
        <v/>
      </c>
      <c r="T6" s="30" t="str">
        <f>IF(S6="","",ROUND(S6/$S$5*$T$5,0))</f>
        <v/>
      </c>
      <c r="U6" s="151" t="str">
        <f t="shared" ref="U6:U45" si="2">IF(T6="","",VLOOKUP(T6,grade2,4,TRUE))</f>
        <v/>
      </c>
      <c r="V6" s="365" t="str">
        <f>IF(คุณลักษณะ!M6="","",คุณลักษณะ!M6)</f>
        <v/>
      </c>
      <c r="W6" s="358" t="str">
        <f>IF(คุณลักษณะ!N6="","",คุณลักษณะ!N6)</f>
        <v/>
      </c>
      <c r="X6" s="21" t="str">
        <f>IF(SUM(V6:W6),SUM(V6:W6),"")</f>
        <v/>
      </c>
      <c r="Y6" s="30" t="str">
        <f>IF(X6="","",ROUND(X6/$X$5*$Y$5,0))</f>
        <v/>
      </c>
      <c r="Z6" s="151" t="str">
        <f t="shared" ref="Z6:Z45" si="3">IF(Y6="","",VLOOKUP(Y6,grade2,4,TRUE))</f>
        <v/>
      </c>
      <c r="AA6" s="365" t="str">
        <f>IF(คุณลักษณะ!O6="","",คุณลักษณะ!O6)</f>
        <v/>
      </c>
      <c r="AB6" s="358" t="str">
        <f>IF(คุณลักษณะ!P6="","",คุณลักษณะ!P6)</f>
        <v/>
      </c>
      <c r="AC6" s="21" t="str">
        <f>IF(SUM(AA6:AB6),SUM(AA6:AB6),"")</f>
        <v/>
      </c>
      <c r="AD6" s="30" t="str">
        <f>IF(AC6="","",ROUND(AC6/$AC$5*$AD$5,0))</f>
        <v/>
      </c>
      <c r="AE6" s="151" t="str">
        <f t="shared" ref="AE6:AE45" si="4">IF(AD6="","",VLOOKUP(AD6,grade2,4,TRUE))</f>
        <v/>
      </c>
      <c r="AF6" s="365" t="str">
        <f>IF(คุณลักษณะ!Q6="","",คุณลักษณะ!Q6)</f>
        <v/>
      </c>
      <c r="AG6" s="358" t="str">
        <f>IF(คุณลักษณะ!R6="","",คุณลักษณะ!R6)</f>
        <v/>
      </c>
      <c r="AH6" s="21" t="str">
        <f>IF(SUM(AF6:AG6),SUM(AF6:AG6),"")</f>
        <v/>
      </c>
      <c r="AI6" s="30" t="str">
        <f>IF(AH6="","",ROUND(AH6/$AH$5*$AI$5,0))</f>
        <v/>
      </c>
      <c r="AJ6" s="151" t="str">
        <f t="shared" ref="AJ6:AJ45" si="5">IF(AI6="","",VLOOKUP(AI6,grade2,4,TRUE))</f>
        <v/>
      </c>
      <c r="AK6" s="365" t="str">
        <f>IF(คุณลักษณะ!S6="","",คุณลักษณะ!S6)</f>
        <v/>
      </c>
      <c r="AL6" s="358" t="str">
        <f>IF(คุณลักษณะ!T6="","",คุณลักษณะ!T6)</f>
        <v/>
      </c>
      <c r="AM6" s="358" t="str">
        <f>IF(คุณลักษณะ!U6="","",คุณลักษณะ!U6)</f>
        <v/>
      </c>
      <c r="AN6" s="21" t="str">
        <f>IF(SUM(AK6:AM6),SUM(AK6:AM6),"")</f>
        <v/>
      </c>
      <c r="AO6" s="25" t="str">
        <f>IF(AN6="","",ROUND(AN6/$AN$5*$AO$5,0))</f>
        <v/>
      </c>
      <c r="AP6" s="151" t="str">
        <f t="shared" ref="AP6:AP45" si="6">IF(AO6="","",VLOOKUP(AO6,grade2,4,TRUE))</f>
        <v/>
      </c>
      <c r="AQ6" s="365" t="str">
        <f>IF(คุณลักษณะ!V6="","",คุณลักษณะ!V6)</f>
        <v/>
      </c>
      <c r="AR6" s="358" t="str">
        <f>IF(คุณลักษณะ!W6="","",คุณลักษณะ!W6)</f>
        <v/>
      </c>
      <c r="AS6" s="28" t="str">
        <f>IF(SUM(AQ6:AR6),SUM(AQ6:AR6),"")</f>
        <v/>
      </c>
      <c r="AT6" s="209" t="str">
        <f>IF(AS6="","",ROUND(AS6/$AS$5*$AT$5,0))</f>
        <v/>
      </c>
      <c r="AU6" s="151" t="str">
        <f t="shared" ref="AU6:AU55" si="7">IF(AT6="","",VLOOKUP(AT6,grade2,4,TRUE))</f>
        <v/>
      </c>
      <c r="AV6" s="208" t="str">
        <f>IF(SUM(J6,O6,S6,X6,AC6,AH6,AN6,AS6),SUM(J6,O6,S6,X6,AC6,AH6,AN6,AS6),"")</f>
        <v/>
      </c>
      <c r="AW6" s="216" t="str">
        <f>IF(OR(นักเรียน!N6="ออก",AV6=""),"",ROUND(AV6/$AV$5*$AW$5,0))</f>
        <v/>
      </c>
      <c r="AX6" s="215" t="str">
        <f>IF(OR(นักเรียน!N6="ออก",AW6=""),"",VLOOKUP(AW6,grade2,5,TRUE))</f>
        <v/>
      </c>
      <c r="AY6" s="23" t="str">
        <f>IF(OR(นักเรียน!N6="ออก",AW6=""),"",VLOOKUP(AW6,grade2,4,TRUE))</f>
        <v/>
      </c>
      <c r="AZ6" s="358" t="str">
        <f>IF(คุณลักษณะ!AB6="","",คุณลักษณะ!AB6)</f>
        <v/>
      </c>
      <c r="BA6" s="359"/>
    </row>
    <row r="7" spans="1:57" ht="15.75" customHeight="1" x14ac:dyDescent="0.5">
      <c r="B7" s="20">
        <v>2</v>
      </c>
      <c r="C7" s="133" t="str">
        <f>IF(นักเรียน!C7="","",นักเรียน!C7)</f>
        <v/>
      </c>
      <c r="D7" s="652" t="str">
        <f>IF(นักเรียน!E7="","",นักเรียน!E7)</f>
        <v/>
      </c>
      <c r="E7" s="653"/>
      <c r="F7" s="365" t="str">
        <f>IF(คุณลักษณะ!F7="","",คุณลักษณะ!F7)</f>
        <v/>
      </c>
      <c r="G7" s="358" t="str">
        <f>IF(คุณลักษณะ!G7="","",คุณลักษณะ!G7)</f>
        <v/>
      </c>
      <c r="H7" s="358" t="str">
        <f>IF(คุณลักษณะ!H7="","",คุณลักษณะ!H7)</f>
        <v/>
      </c>
      <c r="I7" s="358" t="str">
        <f>IF(คุณลักษณะ!I7="","",คุณลักษณะ!I7)</f>
        <v/>
      </c>
      <c r="J7" s="21" t="str">
        <f t="shared" ref="J7:J45" si="8">IF(SUM(F7:I7),SUM(F7:I7),"")</f>
        <v/>
      </c>
      <c r="K7" s="30" t="str">
        <f t="shared" ref="K7:K45" si="9">IF(J7="","",ROUND(J7/$J$5*$K$5,0))</f>
        <v/>
      </c>
      <c r="L7" s="152" t="str">
        <f t="shared" si="0"/>
        <v/>
      </c>
      <c r="M7" s="365" t="str">
        <f>IF(คุณลักษณะ!J7="","",คุณลักษณะ!J7)</f>
        <v/>
      </c>
      <c r="N7" s="358" t="str">
        <f>IF(คุณลักษณะ!K7="","",คุณลักษณะ!K7)</f>
        <v/>
      </c>
      <c r="O7" s="29" t="str">
        <f t="shared" ref="O7:O45" si="10">IF(SUM(M7:N7),SUM(M7:N7),"")</f>
        <v/>
      </c>
      <c r="P7" s="30" t="str">
        <f t="shared" ref="P7:P45" si="11">IF(O7="","",ROUND(O7/$O$5*$P$5,0))</f>
        <v/>
      </c>
      <c r="Q7" s="152" t="str">
        <f t="shared" si="1"/>
        <v/>
      </c>
      <c r="R7" s="366" t="str">
        <f>IF(คุณลักษณะ!L7="","",คุณลักษณะ!L7)</f>
        <v/>
      </c>
      <c r="S7" s="29" t="str">
        <f t="shared" ref="S7:S45" si="12">IF(SUM(R7:R7),SUM(R7:R7),"")</f>
        <v/>
      </c>
      <c r="T7" s="30" t="str">
        <f t="shared" ref="T7:T45" si="13">IF(S7="","",ROUND(S7/$S$5*$T$5,0))</f>
        <v/>
      </c>
      <c r="U7" s="152" t="str">
        <f t="shared" si="2"/>
        <v/>
      </c>
      <c r="V7" s="366" t="str">
        <f>IF(คุณลักษณะ!M7="","",คุณลักษณะ!M7)</f>
        <v/>
      </c>
      <c r="W7" s="367" t="str">
        <f>IF(คุณลักษณะ!N7="","",คุณลักษณะ!N7)</f>
        <v/>
      </c>
      <c r="X7" s="29" t="str">
        <f t="shared" ref="X7:X45" si="14">IF(SUM(V7:W7),SUM(V7:W7),"")</f>
        <v/>
      </c>
      <c r="Y7" s="30" t="str">
        <f t="shared" ref="Y7:Y45" si="15">IF(X7="","",ROUND(X7/$X$5*$Y$5,0))</f>
        <v/>
      </c>
      <c r="Z7" s="152" t="str">
        <f t="shared" si="3"/>
        <v/>
      </c>
      <c r="AA7" s="366" t="str">
        <f>IF(คุณลักษณะ!O7="","",คุณลักษณะ!O7)</f>
        <v/>
      </c>
      <c r="AB7" s="367" t="str">
        <f>IF(คุณลักษณะ!P7="","",คุณลักษณะ!P7)</f>
        <v/>
      </c>
      <c r="AC7" s="29" t="str">
        <f t="shared" ref="AC7:AC45" si="16">IF(SUM(AA7:AB7),SUM(AA7:AB7),"")</f>
        <v/>
      </c>
      <c r="AD7" s="30" t="str">
        <f t="shared" ref="AD7:AD45" si="17">IF(AC7="","",ROUND(AC7/$AC$5*$AD$5,0))</f>
        <v/>
      </c>
      <c r="AE7" s="152" t="str">
        <f t="shared" si="4"/>
        <v/>
      </c>
      <c r="AF7" s="366" t="str">
        <f>IF(คุณลักษณะ!Q7="","",คุณลักษณะ!Q7)</f>
        <v/>
      </c>
      <c r="AG7" s="367" t="str">
        <f>IF(คุณลักษณะ!R7="","",คุณลักษณะ!R7)</f>
        <v/>
      </c>
      <c r="AH7" s="29" t="str">
        <f t="shared" ref="AH7:AH45" si="18">IF(SUM(AF7:AG7),SUM(AF7:AG7),"")</f>
        <v/>
      </c>
      <c r="AI7" s="136" t="str">
        <f t="shared" ref="AI7:AI45" si="19">IF(AH7="","",ROUND(AH7/$AH$5*$AI$5,0))</f>
        <v/>
      </c>
      <c r="AJ7" s="152" t="str">
        <f t="shared" si="5"/>
        <v/>
      </c>
      <c r="AK7" s="366" t="str">
        <f>IF(คุณลักษณะ!S7="","",คุณลักษณะ!S7)</f>
        <v/>
      </c>
      <c r="AL7" s="367" t="str">
        <f>IF(คุณลักษณะ!T7="","",คุณลักษณะ!T7)</f>
        <v/>
      </c>
      <c r="AM7" s="367" t="str">
        <f>IF(คุณลักษณะ!U7="","",คุณลักษณะ!U7)</f>
        <v/>
      </c>
      <c r="AN7" s="29" t="str">
        <f t="shared" ref="AN7:AN45" si="20">IF(SUM(AK7:AM7),SUM(AK7:AM7),"")</f>
        <v/>
      </c>
      <c r="AO7" s="136" t="str">
        <f t="shared" ref="AO7:AO45" si="21">IF(AN7="","",ROUND(AN7/$AN$5*$AO$5,0))</f>
        <v/>
      </c>
      <c r="AP7" s="152" t="str">
        <f t="shared" si="6"/>
        <v/>
      </c>
      <c r="AQ7" s="366" t="str">
        <f>IF(คุณลักษณะ!V7="","",คุณลักษณะ!V7)</f>
        <v/>
      </c>
      <c r="AR7" s="367" t="str">
        <f>IF(คุณลักษณะ!W7="","",คุณลักษณะ!W7)</f>
        <v/>
      </c>
      <c r="AS7" s="29" t="str">
        <f>IF(SUM(AQ7:AR7),SUM(AQ7:AR7),"")</f>
        <v/>
      </c>
      <c r="AT7" s="209" t="str">
        <f t="shared" ref="AT7:AT55" si="22">IF(AS7="","",ROUND(AS7/$AS$5*$AT$5,0))</f>
        <v/>
      </c>
      <c r="AU7" s="152" t="str">
        <f t="shared" si="7"/>
        <v/>
      </c>
      <c r="AV7" s="372" t="str">
        <f t="shared" ref="AV7:AV55" si="23">IF(SUM(J7,O7,S7,X7,AC7,AH7,AN7,AS7),SUM(J7,O7,S7,X7,AC7,AH7,AN7,AS7),"")</f>
        <v/>
      </c>
      <c r="AW7" s="216" t="str">
        <f>IF(OR(นักเรียน!N7="ออก",AV7=""),"",ROUND(AV7/$AV$5*$AW$5,0))</f>
        <v/>
      </c>
      <c r="AX7" s="215" t="str">
        <f>IF(OR(นักเรียน!N7="ออก",AW7=""),"",VLOOKUP(AW7,grade2,5,TRUE))</f>
        <v/>
      </c>
      <c r="AY7" s="23" t="str">
        <f>IF(OR(นักเรียน!N7="ออก",AW7=""),"",VLOOKUP(AW7,grade2,4,TRUE))</f>
        <v/>
      </c>
      <c r="AZ7" s="358" t="str">
        <f>IF(คุณลักษณะ!AB7="","",คุณลักษณะ!AB7)</f>
        <v/>
      </c>
      <c r="BA7" s="360"/>
    </row>
    <row r="8" spans="1:57" ht="15.75" customHeight="1" x14ac:dyDescent="0.5">
      <c r="B8" s="20">
        <v>3</v>
      </c>
      <c r="C8" s="133" t="str">
        <f>IF(นักเรียน!C8="","",นักเรียน!C8)</f>
        <v/>
      </c>
      <c r="D8" s="652" t="str">
        <f>IF(นักเรียน!E8="","",นักเรียน!E8)</f>
        <v/>
      </c>
      <c r="E8" s="653"/>
      <c r="F8" s="365" t="str">
        <f>IF(คุณลักษณะ!F8="","",คุณลักษณะ!F8)</f>
        <v/>
      </c>
      <c r="G8" s="358" t="str">
        <f>IF(คุณลักษณะ!G8="","",คุณลักษณะ!G8)</f>
        <v/>
      </c>
      <c r="H8" s="358" t="str">
        <f>IF(คุณลักษณะ!H8="","",คุณลักษณะ!H8)</f>
        <v/>
      </c>
      <c r="I8" s="358" t="str">
        <f>IF(คุณลักษณะ!I8="","",คุณลักษณะ!I8)</f>
        <v/>
      </c>
      <c r="J8" s="21" t="str">
        <f t="shared" si="8"/>
        <v/>
      </c>
      <c r="K8" s="30" t="str">
        <f t="shared" si="9"/>
        <v/>
      </c>
      <c r="L8" s="152" t="str">
        <f t="shared" si="0"/>
        <v/>
      </c>
      <c r="M8" s="365" t="str">
        <f>IF(คุณลักษณะ!J8="","",คุณลักษณะ!J8)</f>
        <v/>
      </c>
      <c r="N8" s="358" t="str">
        <f>IF(คุณลักษณะ!K8="","",คุณลักษณะ!K8)</f>
        <v/>
      </c>
      <c r="O8" s="29" t="str">
        <f t="shared" si="10"/>
        <v/>
      </c>
      <c r="P8" s="30" t="str">
        <f t="shared" si="11"/>
        <v/>
      </c>
      <c r="Q8" s="152" t="str">
        <f t="shared" si="1"/>
        <v/>
      </c>
      <c r="R8" s="366" t="str">
        <f>IF(คุณลักษณะ!L8="","",คุณลักษณะ!L8)</f>
        <v/>
      </c>
      <c r="S8" s="29" t="str">
        <f t="shared" si="12"/>
        <v/>
      </c>
      <c r="T8" s="30" t="str">
        <f t="shared" si="13"/>
        <v/>
      </c>
      <c r="U8" s="152" t="str">
        <f t="shared" si="2"/>
        <v/>
      </c>
      <c r="V8" s="366" t="str">
        <f>IF(คุณลักษณะ!M8="","",คุณลักษณะ!M8)</f>
        <v/>
      </c>
      <c r="W8" s="367" t="str">
        <f>IF(คุณลักษณะ!N8="","",คุณลักษณะ!N8)</f>
        <v/>
      </c>
      <c r="X8" s="29" t="str">
        <f t="shared" si="14"/>
        <v/>
      </c>
      <c r="Y8" s="30" t="str">
        <f t="shared" si="15"/>
        <v/>
      </c>
      <c r="Z8" s="152" t="str">
        <f t="shared" si="3"/>
        <v/>
      </c>
      <c r="AA8" s="366" t="str">
        <f>IF(คุณลักษณะ!O8="","",คุณลักษณะ!O8)</f>
        <v/>
      </c>
      <c r="AB8" s="367" t="str">
        <f>IF(คุณลักษณะ!P8="","",คุณลักษณะ!P8)</f>
        <v/>
      </c>
      <c r="AC8" s="29" t="str">
        <f t="shared" si="16"/>
        <v/>
      </c>
      <c r="AD8" s="30" t="str">
        <f t="shared" si="17"/>
        <v/>
      </c>
      <c r="AE8" s="152" t="str">
        <f t="shared" si="4"/>
        <v/>
      </c>
      <c r="AF8" s="366" t="str">
        <f>IF(คุณลักษณะ!Q8="","",คุณลักษณะ!Q8)</f>
        <v/>
      </c>
      <c r="AG8" s="367" t="str">
        <f>IF(คุณลักษณะ!R8="","",คุณลักษณะ!R8)</f>
        <v/>
      </c>
      <c r="AH8" s="29" t="str">
        <f t="shared" si="18"/>
        <v/>
      </c>
      <c r="AI8" s="136" t="str">
        <f t="shared" si="19"/>
        <v/>
      </c>
      <c r="AJ8" s="152" t="str">
        <f t="shared" si="5"/>
        <v/>
      </c>
      <c r="AK8" s="366" t="str">
        <f>IF(คุณลักษณะ!S8="","",คุณลักษณะ!S8)</f>
        <v/>
      </c>
      <c r="AL8" s="367" t="str">
        <f>IF(คุณลักษณะ!T8="","",คุณลักษณะ!T8)</f>
        <v/>
      </c>
      <c r="AM8" s="367" t="str">
        <f>IF(คุณลักษณะ!U8="","",คุณลักษณะ!U8)</f>
        <v/>
      </c>
      <c r="AN8" s="29" t="str">
        <f t="shared" si="20"/>
        <v/>
      </c>
      <c r="AO8" s="136" t="str">
        <f t="shared" si="21"/>
        <v/>
      </c>
      <c r="AP8" s="152" t="str">
        <f t="shared" si="6"/>
        <v/>
      </c>
      <c r="AQ8" s="366" t="str">
        <f>IF(คุณลักษณะ!V8="","",คุณลักษณะ!V8)</f>
        <v/>
      </c>
      <c r="AR8" s="367" t="str">
        <f>IF(คุณลักษณะ!W8="","",คุณลักษณะ!W8)</f>
        <v/>
      </c>
      <c r="AS8" s="29" t="str">
        <f t="shared" ref="AS8:AS55" si="24">IF(SUM(AQ8:AR8),SUM(AQ8:AR8),"")</f>
        <v/>
      </c>
      <c r="AT8" s="209" t="str">
        <f t="shared" si="22"/>
        <v/>
      </c>
      <c r="AU8" s="152" t="str">
        <f t="shared" si="7"/>
        <v/>
      </c>
      <c r="AV8" s="372" t="str">
        <f t="shared" si="23"/>
        <v/>
      </c>
      <c r="AW8" s="216" t="str">
        <f>IF(OR(นักเรียน!N8="ออก",AV8=""),"",ROUND(AV8/$AV$5*$AW$5,0))</f>
        <v/>
      </c>
      <c r="AX8" s="215" t="str">
        <f>IF(OR(นักเรียน!N8="ออก",AW8=""),"",VLOOKUP(AW8,grade2,5,TRUE))</f>
        <v/>
      </c>
      <c r="AY8" s="23" t="str">
        <f>IF(OR(นักเรียน!N8="ออก",AW8=""),"",VLOOKUP(AW8,grade2,4,TRUE))</f>
        <v/>
      </c>
      <c r="AZ8" s="358" t="str">
        <f>IF(คุณลักษณะ!AB8="","",คุณลักษณะ!AB8)</f>
        <v/>
      </c>
      <c r="BA8" s="360"/>
    </row>
    <row r="9" spans="1:57" ht="15.75" customHeight="1" x14ac:dyDescent="0.5">
      <c r="B9" s="20">
        <v>4</v>
      </c>
      <c r="C9" s="133" t="str">
        <f>IF(นักเรียน!C9="","",นักเรียน!C9)</f>
        <v/>
      </c>
      <c r="D9" s="652" t="str">
        <f>IF(นักเรียน!E9="","",นักเรียน!E9)</f>
        <v/>
      </c>
      <c r="E9" s="653"/>
      <c r="F9" s="365" t="str">
        <f>IF(คุณลักษณะ!F9="","",คุณลักษณะ!F9)</f>
        <v/>
      </c>
      <c r="G9" s="358" t="str">
        <f>IF(คุณลักษณะ!G9="","",คุณลักษณะ!G9)</f>
        <v/>
      </c>
      <c r="H9" s="358" t="str">
        <f>IF(คุณลักษณะ!H9="","",คุณลักษณะ!H9)</f>
        <v/>
      </c>
      <c r="I9" s="358" t="str">
        <f>IF(คุณลักษณะ!I9="","",คุณลักษณะ!I9)</f>
        <v/>
      </c>
      <c r="J9" s="21" t="str">
        <f t="shared" si="8"/>
        <v/>
      </c>
      <c r="K9" s="30" t="str">
        <f t="shared" si="9"/>
        <v/>
      </c>
      <c r="L9" s="152" t="str">
        <f t="shared" si="0"/>
        <v/>
      </c>
      <c r="M9" s="365" t="str">
        <f>IF(คุณลักษณะ!J9="","",คุณลักษณะ!J9)</f>
        <v/>
      </c>
      <c r="N9" s="358" t="str">
        <f>IF(คุณลักษณะ!K9="","",คุณลักษณะ!K9)</f>
        <v/>
      </c>
      <c r="O9" s="29" t="str">
        <f t="shared" si="10"/>
        <v/>
      </c>
      <c r="P9" s="30" t="str">
        <f t="shared" si="11"/>
        <v/>
      </c>
      <c r="Q9" s="152" t="str">
        <f t="shared" si="1"/>
        <v/>
      </c>
      <c r="R9" s="366" t="str">
        <f>IF(คุณลักษณะ!L9="","",คุณลักษณะ!L9)</f>
        <v/>
      </c>
      <c r="S9" s="29" t="str">
        <f t="shared" si="12"/>
        <v/>
      </c>
      <c r="T9" s="30" t="str">
        <f t="shared" si="13"/>
        <v/>
      </c>
      <c r="U9" s="152" t="str">
        <f t="shared" si="2"/>
        <v/>
      </c>
      <c r="V9" s="366" t="str">
        <f>IF(คุณลักษณะ!M9="","",คุณลักษณะ!M9)</f>
        <v/>
      </c>
      <c r="W9" s="367" t="str">
        <f>IF(คุณลักษณะ!N9="","",คุณลักษณะ!N9)</f>
        <v/>
      </c>
      <c r="X9" s="29" t="str">
        <f t="shared" si="14"/>
        <v/>
      </c>
      <c r="Y9" s="30" t="str">
        <f t="shared" si="15"/>
        <v/>
      </c>
      <c r="Z9" s="152" t="str">
        <f t="shared" si="3"/>
        <v/>
      </c>
      <c r="AA9" s="366" t="str">
        <f>IF(คุณลักษณะ!O9="","",คุณลักษณะ!O9)</f>
        <v/>
      </c>
      <c r="AB9" s="367" t="str">
        <f>IF(คุณลักษณะ!P9="","",คุณลักษณะ!P9)</f>
        <v/>
      </c>
      <c r="AC9" s="29" t="str">
        <f t="shared" si="16"/>
        <v/>
      </c>
      <c r="AD9" s="30" t="str">
        <f t="shared" si="17"/>
        <v/>
      </c>
      <c r="AE9" s="152" t="str">
        <f t="shared" si="4"/>
        <v/>
      </c>
      <c r="AF9" s="366" t="str">
        <f>IF(คุณลักษณะ!Q9="","",คุณลักษณะ!Q9)</f>
        <v/>
      </c>
      <c r="AG9" s="367" t="str">
        <f>IF(คุณลักษณะ!R9="","",คุณลักษณะ!R9)</f>
        <v/>
      </c>
      <c r="AH9" s="29" t="str">
        <f t="shared" si="18"/>
        <v/>
      </c>
      <c r="AI9" s="136" t="str">
        <f t="shared" si="19"/>
        <v/>
      </c>
      <c r="AJ9" s="152" t="str">
        <f t="shared" si="5"/>
        <v/>
      </c>
      <c r="AK9" s="366" t="str">
        <f>IF(คุณลักษณะ!S9="","",คุณลักษณะ!S9)</f>
        <v/>
      </c>
      <c r="AL9" s="367" t="str">
        <f>IF(คุณลักษณะ!T9="","",คุณลักษณะ!T9)</f>
        <v/>
      </c>
      <c r="AM9" s="367" t="str">
        <f>IF(คุณลักษณะ!U9="","",คุณลักษณะ!U9)</f>
        <v/>
      </c>
      <c r="AN9" s="29" t="str">
        <f t="shared" si="20"/>
        <v/>
      </c>
      <c r="AO9" s="136" t="str">
        <f t="shared" si="21"/>
        <v/>
      </c>
      <c r="AP9" s="152" t="str">
        <f t="shared" si="6"/>
        <v/>
      </c>
      <c r="AQ9" s="366" t="str">
        <f>IF(คุณลักษณะ!V9="","",คุณลักษณะ!V9)</f>
        <v/>
      </c>
      <c r="AR9" s="367" t="str">
        <f>IF(คุณลักษณะ!W9="","",คุณลักษณะ!W9)</f>
        <v/>
      </c>
      <c r="AS9" s="29" t="str">
        <f t="shared" si="24"/>
        <v/>
      </c>
      <c r="AT9" s="209" t="str">
        <f t="shared" si="22"/>
        <v/>
      </c>
      <c r="AU9" s="152" t="str">
        <f t="shared" si="7"/>
        <v/>
      </c>
      <c r="AV9" s="372" t="str">
        <f t="shared" si="23"/>
        <v/>
      </c>
      <c r="AW9" s="216" t="str">
        <f>IF(OR(นักเรียน!N9="ออก",AV9=""),"",ROUND(AV9/$AV$5*$AW$5,0))</f>
        <v/>
      </c>
      <c r="AX9" s="215" t="str">
        <f>IF(OR(นักเรียน!N9="ออก",AW9=""),"",VLOOKUP(AW9,grade2,5,TRUE))</f>
        <v/>
      </c>
      <c r="AY9" s="23" t="str">
        <f>IF(OR(นักเรียน!N9="ออก",AW9=""),"",VLOOKUP(AW9,grade2,4,TRUE))</f>
        <v/>
      </c>
      <c r="AZ9" s="358" t="str">
        <f>IF(คุณลักษณะ!AB9="","",คุณลักษณะ!AB9)</f>
        <v/>
      </c>
      <c r="BA9" s="360"/>
    </row>
    <row r="10" spans="1:57" ht="15.75" customHeight="1" x14ac:dyDescent="0.5">
      <c r="B10" s="19">
        <v>5</v>
      </c>
      <c r="C10" s="133" t="str">
        <f>IF(นักเรียน!C10="","",นักเรียน!C10)</f>
        <v/>
      </c>
      <c r="D10" s="652" t="str">
        <f>IF(นักเรียน!E10="","",นักเรียน!E10)</f>
        <v/>
      </c>
      <c r="E10" s="653"/>
      <c r="F10" s="365" t="str">
        <f>IF(คุณลักษณะ!F10="","",คุณลักษณะ!F10)</f>
        <v/>
      </c>
      <c r="G10" s="358" t="str">
        <f>IF(คุณลักษณะ!G10="","",คุณลักษณะ!G10)</f>
        <v/>
      </c>
      <c r="H10" s="358" t="str">
        <f>IF(คุณลักษณะ!H10="","",คุณลักษณะ!H10)</f>
        <v/>
      </c>
      <c r="I10" s="358" t="str">
        <f>IF(คุณลักษณะ!I10="","",คุณลักษณะ!I10)</f>
        <v/>
      </c>
      <c r="J10" s="21" t="str">
        <f t="shared" si="8"/>
        <v/>
      </c>
      <c r="K10" s="30" t="str">
        <f t="shared" si="9"/>
        <v/>
      </c>
      <c r="L10" s="152" t="str">
        <f t="shared" si="0"/>
        <v/>
      </c>
      <c r="M10" s="365" t="str">
        <f>IF(คุณลักษณะ!J10="","",คุณลักษณะ!J10)</f>
        <v/>
      </c>
      <c r="N10" s="358" t="str">
        <f>IF(คุณลักษณะ!K10="","",คุณลักษณะ!K10)</f>
        <v/>
      </c>
      <c r="O10" s="29" t="str">
        <f t="shared" si="10"/>
        <v/>
      </c>
      <c r="P10" s="30" t="str">
        <f t="shared" si="11"/>
        <v/>
      </c>
      <c r="Q10" s="152" t="str">
        <f t="shared" si="1"/>
        <v/>
      </c>
      <c r="R10" s="366" t="str">
        <f>IF(คุณลักษณะ!L10="","",คุณลักษณะ!L10)</f>
        <v/>
      </c>
      <c r="S10" s="29" t="str">
        <f t="shared" si="12"/>
        <v/>
      </c>
      <c r="T10" s="30" t="str">
        <f t="shared" si="13"/>
        <v/>
      </c>
      <c r="U10" s="152" t="str">
        <f t="shared" si="2"/>
        <v/>
      </c>
      <c r="V10" s="366" t="str">
        <f>IF(คุณลักษณะ!M10="","",คุณลักษณะ!M10)</f>
        <v/>
      </c>
      <c r="W10" s="367" t="str">
        <f>IF(คุณลักษณะ!N10="","",คุณลักษณะ!N10)</f>
        <v/>
      </c>
      <c r="X10" s="29" t="str">
        <f t="shared" si="14"/>
        <v/>
      </c>
      <c r="Y10" s="30" t="str">
        <f t="shared" si="15"/>
        <v/>
      </c>
      <c r="Z10" s="152" t="str">
        <f t="shared" si="3"/>
        <v/>
      </c>
      <c r="AA10" s="366" t="str">
        <f>IF(คุณลักษณะ!O10="","",คุณลักษณะ!O10)</f>
        <v/>
      </c>
      <c r="AB10" s="367" t="str">
        <f>IF(คุณลักษณะ!P10="","",คุณลักษณะ!P10)</f>
        <v/>
      </c>
      <c r="AC10" s="29" t="str">
        <f t="shared" si="16"/>
        <v/>
      </c>
      <c r="AD10" s="30" t="str">
        <f t="shared" si="17"/>
        <v/>
      </c>
      <c r="AE10" s="152" t="str">
        <f t="shared" si="4"/>
        <v/>
      </c>
      <c r="AF10" s="366" t="str">
        <f>IF(คุณลักษณะ!Q10="","",คุณลักษณะ!Q10)</f>
        <v/>
      </c>
      <c r="AG10" s="367" t="str">
        <f>IF(คุณลักษณะ!R10="","",คุณลักษณะ!R10)</f>
        <v/>
      </c>
      <c r="AH10" s="29" t="str">
        <f t="shared" si="18"/>
        <v/>
      </c>
      <c r="AI10" s="136" t="str">
        <f t="shared" si="19"/>
        <v/>
      </c>
      <c r="AJ10" s="152" t="str">
        <f t="shared" si="5"/>
        <v/>
      </c>
      <c r="AK10" s="366" t="str">
        <f>IF(คุณลักษณะ!S10="","",คุณลักษณะ!S10)</f>
        <v/>
      </c>
      <c r="AL10" s="367" t="str">
        <f>IF(คุณลักษณะ!T10="","",คุณลักษณะ!T10)</f>
        <v/>
      </c>
      <c r="AM10" s="367" t="str">
        <f>IF(คุณลักษณะ!U10="","",คุณลักษณะ!U10)</f>
        <v/>
      </c>
      <c r="AN10" s="29" t="str">
        <f t="shared" si="20"/>
        <v/>
      </c>
      <c r="AO10" s="136" t="str">
        <f t="shared" si="21"/>
        <v/>
      </c>
      <c r="AP10" s="152" t="str">
        <f t="shared" si="6"/>
        <v/>
      </c>
      <c r="AQ10" s="366" t="str">
        <f>IF(คุณลักษณะ!V10="","",คุณลักษณะ!V10)</f>
        <v/>
      </c>
      <c r="AR10" s="367" t="str">
        <f>IF(คุณลักษณะ!W10="","",คุณลักษณะ!W10)</f>
        <v/>
      </c>
      <c r="AS10" s="29" t="str">
        <f t="shared" si="24"/>
        <v/>
      </c>
      <c r="AT10" s="209" t="str">
        <f t="shared" si="22"/>
        <v/>
      </c>
      <c r="AU10" s="152" t="str">
        <f t="shared" si="7"/>
        <v/>
      </c>
      <c r="AV10" s="372" t="str">
        <f t="shared" si="23"/>
        <v/>
      </c>
      <c r="AW10" s="216" t="str">
        <f>IF(OR(นักเรียน!N10="ออก",AV10=""),"",ROUND(AV10/$AV$5*$AW$5,0))</f>
        <v/>
      </c>
      <c r="AX10" s="215" t="str">
        <f>IF(OR(นักเรียน!N10="ออก",AW10=""),"",VLOOKUP(AW10,grade2,5,TRUE))</f>
        <v/>
      </c>
      <c r="AY10" s="23" t="str">
        <f>IF(OR(นักเรียน!N10="ออก",AW10=""),"",VLOOKUP(AW10,grade2,4,TRUE))</f>
        <v/>
      </c>
      <c r="AZ10" s="358" t="str">
        <f>IF(คุณลักษณะ!AB10="","",คุณลักษณะ!AB10)</f>
        <v/>
      </c>
      <c r="BA10" s="360"/>
    </row>
    <row r="11" spans="1:57" ht="15.75" customHeight="1" x14ac:dyDescent="0.5">
      <c r="B11" s="20">
        <v>6</v>
      </c>
      <c r="C11" s="133" t="str">
        <f>IF(นักเรียน!C11="","",นักเรียน!C11)</f>
        <v/>
      </c>
      <c r="D11" s="652" t="str">
        <f>IF(นักเรียน!E11="","",นักเรียน!E11)</f>
        <v/>
      </c>
      <c r="E11" s="653"/>
      <c r="F11" s="365" t="str">
        <f>IF(คุณลักษณะ!F11="","",คุณลักษณะ!F11)</f>
        <v/>
      </c>
      <c r="G11" s="358" t="str">
        <f>IF(คุณลักษณะ!G11="","",คุณลักษณะ!G11)</f>
        <v/>
      </c>
      <c r="H11" s="358" t="str">
        <f>IF(คุณลักษณะ!H11="","",คุณลักษณะ!H11)</f>
        <v/>
      </c>
      <c r="I11" s="358" t="str">
        <f>IF(คุณลักษณะ!I11="","",คุณลักษณะ!I11)</f>
        <v/>
      </c>
      <c r="J11" s="21" t="str">
        <f t="shared" si="8"/>
        <v/>
      </c>
      <c r="K11" s="30" t="str">
        <f t="shared" si="9"/>
        <v/>
      </c>
      <c r="L11" s="152" t="str">
        <f t="shared" si="0"/>
        <v/>
      </c>
      <c r="M11" s="365" t="str">
        <f>IF(คุณลักษณะ!J11="","",คุณลักษณะ!J11)</f>
        <v/>
      </c>
      <c r="N11" s="358" t="str">
        <f>IF(คุณลักษณะ!K11="","",คุณลักษณะ!K11)</f>
        <v/>
      </c>
      <c r="O11" s="29" t="str">
        <f t="shared" si="10"/>
        <v/>
      </c>
      <c r="P11" s="30" t="str">
        <f t="shared" si="11"/>
        <v/>
      </c>
      <c r="Q11" s="152" t="str">
        <f t="shared" si="1"/>
        <v/>
      </c>
      <c r="R11" s="366" t="str">
        <f>IF(คุณลักษณะ!L11="","",คุณลักษณะ!L11)</f>
        <v/>
      </c>
      <c r="S11" s="29" t="str">
        <f t="shared" si="12"/>
        <v/>
      </c>
      <c r="T11" s="30" t="str">
        <f t="shared" si="13"/>
        <v/>
      </c>
      <c r="U11" s="152" t="str">
        <f t="shared" si="2"/>
        <v/>
      </c>
      <c r="V11" s="366" t="str">
        <f>IF(คุณลักษณะ!M11="","",คุณลักษณะ!M11)</f>
        <v/>
      </c>
      <c r="W11" s="367" t="str">
        <f>IF(คุณลักษณะ!N11="","",คุณลักษณะ!N11)</f>
        <v/>
      </c>
      <c r="X11" s="29" t="str">
        <f t="shared" si="14"/>
        <v/>
      </c>
      <c r="Y11" s="30" t="str">
        <f t="shared" si="15"/>
        <v/>
      </c>
      <c r="Z11" s="152" t="str">
        <f t="shared" si="3"/>
        <v/>
      </c>
      <c r="AA11" s="366" t="str">
        <f>IF(คุณลักษณะ!O11="","",คุณลักษณะ!O11)</f>
        <v/>
      </c>
      <c r="AB11" s="367" t="str">
        <f>IF(คุณลักษณะ!P11="","",คุณลักษณะ!P11)</f>
        <v/>
      </c>
      <c r="AC11" s="29" t="str">
        <f t="shared" si="16"/>
        <v/>
      </c>
      <c r="AD11" s="30" t="str">
        <f t="shared" si="17"/>
        <v/>
      </c>
      <c r="AE11" s="152" t="str">
        <f t="shared" si="4"/>
        <v/>
      </c>
      <c r="AF11" s="366" t="str">
        <f>IF(คุณลักษณะ!Q11="","",คุณลักษณะ!Q11)</f>
        <v/>
      </c>
      <c r="AG11" s="367" t="str">
        <f>IF(คุณลักษณะ!R11="","",คุณลักษณะ!R11)</f>
        <v/>
      </c>
      <c r="AH11" s="29" t="str">
        <f t="shared" si="18"/>
        <v/>
      </c>
      <c r="AI11" s="136" t="str">
        <f t="shared" si="19"/>
        <v/>
      </c>
      <c r="AJ11" s="152" t="str">
        <f t="shared" si="5"/>
        <v/>
      </c>
      <c r="AK11" s="366" t="str">
        <f>IF(คุณลักษณะ!S11="","",คุณลักษณะ!S11)</f>
        <v/>
      </c>
      <c r="AL11" s="367" t="str">
        <f>IF(คุณลักษณะ!T11="","",คุณลักษณะ!T11)</f>
        <v/>
      </c>
      <c r="AM11" s="367" t="str">
        <f>IF(คุณลักษณะ!U11="","",คุณลักษณะ!U11)</f>
        <v/>
      </c>
      <c r="AN11" s="29" t="str">
        <f t="shared" si="20"/>
        <v/>
      </c>
      <c r="AO11" s="136" t="str">
        <f t="shared" si="21"/>
        <v/>
      </c>
      <c r="AP11" s="152" t="str">
        <f t="shared" si="6"/>
        <v/>
      </c>
      <c r="AQ11" s="366" t="str">
        <f>IF(คุณลักษณะ!V11="","",คุณลักษณะ!V11)</f>
        <v/>
      </c>
      <c r="AR11" s="367" t="str">
        <f>IF(คุณลักษณะ!W11="","",คุณลักษณะ!W11)</f>
        <v/>
      </c>
      <c r="AS11" s="29" t="str">
        <f t="shared" si="24"/>
        <v/>
      </c>
      <c r="AT11" s="209" t="str">
        <f t="shared" si="22"/>
        <v/>
      </c>
      <c r="AU11" s="152" t="str">
        <f t="shared" si="7"/>
        <v/>
      </c>
      <c r="AV11" s="372" t="str">
        <f t="shared" si="23"/>
        <v/>
      </c>
      <c r="AW11" s="216" t="str">
        <f>IF(OR(นักเรียน!N11="ออก",AV11=""),"",ROUND(AV11/$AV$5*$AW$5,0))</f>
        <v/>
      </c>
      <c r="AX11" s="215" t="str">
        <f>IF(OR(นักเรียน!N11="ออก",AW11=""),"",VLOOKUP(AW11,grade2,5,TRUE))</f>
        <v/>
      </c>
      <c r="AY11" s="23" t="str">
        <f>IF(OR(นักเรียน!N11="ออก",AW11=""),"",VLOOKUP(AW11,grade2,4,TRUE))</f>
        <v/>
      </c>
      <c r="AZ11" s="358" t="str">
        <f>IF(คุณลักษณะ!AB11="","",คุณลักษณะ!AB11)</f>
        <v/>
      </c>
      <c r="BA11" s="360"/>
    </row>
    <row r="12" spans="1:57" ht="15.75" customHeight="1" x14ac:dyDescent="0.5">
      <c r="B12" s="20">
        <v>7</v>
      </c>
      <c r="C12" s="133" t="str">
        <f>IF(นักเรียน!C12="","",นักเรียน!C12)</f>
        <v/>
      </c>
      <c r="D12" s="652" t="str">
        <f>IF(นักเรียน!E12="","",นักเรียน!E12)</f>
        <v/>
      </c>
      <c r="E12" s="653"/>
      <c r="F12" s="365" t="str">
        <f>IF(คุณลักษณะ!F12="","",คุณลักษณะ!F12)</f>
        <v/>
      </c>
      <c r="G12" s="358" t="str">
        <f>IF(คุณลักษณะ!G12="","",คุณลักษณะ!G12)</f>
        <v/>
      </c>
      <c r="H12" s="358" t="str">
        <f>IF(คุณลักษณะ!H12="","",คุณลักษณะ!H12)</f>
        <v/>
      </c>
      <c r="I12" s="358" t="str">
        <f>IF(คุณลักษณะ!I12="","",คุณลักษณะ!I12)</f>
        <v/>
      </c>
      <c r="J12" s="21" t="str">
        <f t="shared" si="8"/>
        <v/>
      </c>
      <c r="K12" s="30" t="str">
        <f t="shared" si="9"/>
        <v/>
      </c>
      <c r="L12" s="152" t="str">
        <f t="shared" si="0"/>
        <v/>
      </c>
      <c r="M12" s="365" t="str">
        <f>IF(คุณลักษณะ!J12="","",คุณลักษณะ!J12)</f>
        <v/>
      </c>
      <c r="N12" s="358" t="str">
        <f>IF(คุณลักษณะ!K12="","",คุณลักษณะ!K12)</f>
        <v/>
      </c>
      <c r="O12" s="29" t="str">
        <f t="shared" si="10"/>
        <v/>
      </c>
      <c r="P12" s="30" t="str">
        <f t="shared" si="11"/>
        <v/>
      </c>
      <c r="Q12" s="152" t="str">
        <f t="shared" si="1"/>
        <v/>
      </c>
      <c r="R12" s="366" t="str">
        <f>IF(คุณลักษณะ!L12="","",คุณลักษณะ!L12)</f>
        <v/>
      </c>
      <c r="S12" s="29" t="str">
        <f t="shared" si="12"/>
        <v/>
      </c>
      <c r="T12" s="30" t="str">
        <f t="shared" si="13"/>
        <v/>
      </c>
      <c r="U12" s="152" t="str">
        <f t="shared" si="2"/>
        <v/>
      </c>
      <c r="V12" s="366" t="str">
        <f>IF(คุณลักษณะ!M12="","",คุณลักษณะ!M12)</f>
        <v/>
      </c>
      <c r="W12" s="367" t="str">
        <f>IF(คุณลักษณะ!N12="","",คุณลักษณะ!N12)</f>
        <v/>
      </c>
      <c r="X12" s="29" t="str">
        <f t="shared" si="14"/>
        <v/>
      </c>
      <c r="Y12" s="30" t="str">
        <f t="shared" si="15"/>
        <v/>
      </c>
      <c r="Z12" s="152" t="str">
        <f t="shared" si="3"/>
        <v/>
      </c>
      <c r="AA12" s="366" t="str">
        <f>IF(คุณลักษณะ!O12="","",คุณลักษณะ!O12)</f>
        <v/>
      </c>
      <c r="AB12" s="367" t="str">
        <f>IF(คุณลักษณะ!P12="","",คุณลักษณะ!P12)</f>
        <v/>
      </c>
      <c r="AC12" s="29" t="str">
        <f t="shared" si="16"/>
        <v/>
      </c>
      <c r="AD12" s="30" t="str">
        <f t="shared" si="17"/>
        <v/>
      </c>
      <c r="AE12" s="152" t="str">
        <f t="shared" si="4"/>
        <v/>
      </c>
      <c r="AF12" s="366" t="str">
        <f>IF(คุณลักษณะ!Q12="","",คุณลักษณะ!Q12)</f>
        <v/>
      </c>
      <c r="AG12" s="367" t="str">
        <f>IF(คุณลักษณะ!R12="","",คุณลักษณะ!R12)</f>
        <v/>
      </c>
      <c r="AH12" s="29" t="str">
        <f t="shared" si="18"/>
        <v/>
      </c>
      <c r="AI12" s="136" t="str">
        <f t="shared" si="19"/>
        <v/>
      </c>
      <c r="AJ12" s="152" t="str">
        <f t="shared" si="5"/>
        <v/>
      </c>
      <c r="AK12" s="366" t="str">
        <f>IF(คุณลักษณะ!S12="","",คุณลักษณะ!S12)</f>
        <v/>
      </c>
      <c r="AL12" s="367" t="str">
        <f>IF(คุณลักษณะ!T12="","",คุณลักษณะ!T12)</f>
        <v/>
      </c>
      <c r="AM12" s="367" t="str">
        <f>IF(คุณลักษณะ!U12="","",คุณลักษณะ!U12)</f>
        <v/>
      </c>
      <c r="AN12" s="29" t="str">
        <f t="shared" si="20"/>
        <v/>
      </c>
      <c r="AO12" s="136" t="str">
        <f t="shared" si="21"/>
        <v/>
      </c>
      <c r="AP12" s="152" t="str">
        <f t="shared" si="6"/>
        <v/>
      </c>
      <c r="AQ12" s="366" t="str">
        <f>IF(คุณลักษณะ!V12="","",คุณลักษณะ!V12)</f>
        <v/>
      </c>
      <c r="AR12" s="367" t="str">
        <f>IF(คุณลักษณะ!W12="","",คุณลักษณะ!W12)</f>
        <v/>
      </c>
      <c r="AS12" s="29" t="str">
        <f t="shared" si="24"/>
        <v/>
      </c>
      <c r="AT12" s="209" t="str">
        <f t="shared" si="22"/>
        <v/>
      </c>
      <c r="AU12" s="152" t="str">
        <f t="shared" si="7"/>
        <v/>
      </c>
      <c r="AV12" s="372" t="str">
        <f t="shared" si="23"/>
        <v/>
      </c>
      <c r="AW12" s="216" t="str">
        <f>IF(OR(นักเรียน!N12="ออก",AV12=""),"",ROUND(AV12/$AV$5*$AW$5,0))</f>
        <v/>
      </c>
      <c r="AX12" s="215" t="str">
        <f>IF(OR(นักเรียน!N12="ออก",AW12=""),"",VLOOKUP(AW12,grade2,5,TRUE))</f>
        <v/>
      </c>
      <c r="AY12" s="23" t="str">
        <f>IF(OR(นักเรียน!N12="ออก",AW12=""),"",VLOOKUP(AW12,grade2,4,TRUE))</f>
        <v/>
      </c>
      <c r="AZ12" s="358" t="str">
        <f>IF(คุณลักษณะ!AB12="","",คุณลักษณะ!AB12)</f>
        <v/>
      </c>
      <c r="BA12" s="360"/>
    </row>
    <row r="13" spans="1:57" ht="15.75" customHeight="1" x14ac:dyDescent="0.5">
      <c r="B13" s="20">
        <v>8</v>
      </c>
      <c r="C13" s="133" t="str">
        <f>IF(นักเรียน!C13="","",นักเรียน!C13)</f>
        <v/>
      </c>
      <c r="D13" s="652" t="str">
        <f>IF(นักเรียน!E13="","",นักเรียน!E13)</f>
        <v/>
      </c>
      <c r="E13" s="653"/>
      <c r="F13" s="365" t="str">
        <f>IF(คุณลักษณะ!F13="","",คุณลักษณะ!F13)</f>
        <v/>
      </c>
      <c r="G13" s="358" t="str">
        <f>IF(คุณลักษณะ!G13="","",คุณลักษณะ!G13)</f>
        <v/>
      </c>
      <c r="H13" s="358" t="str">
        <f>IF(คุณลักษณะ!H13="","",คุณลักษณะ!H13)</f>
        <v/>
      </c>
      <c r="I13" s="358" t="str">
        <f>IF(คุณลักษณะ!I13="","",คุณลักษณะ!I13)</f>
        <v/>
      </c>
      <c r="J13" s="21" t="str">
        <f t="shared" si="8"/>
        <v/>
      </c>
      <c r="K13" s="30" t="str">
        <f t="shared" si="9"/>
        <v/>
      </c>
      <c r="L13" s="152" t="str">
        <f t="shared" si="0"/>
        <v/>
      </c>
      <c r="M13" s="365" t="str">
        <f>IF(คุณลักษณะ!J13="","",คุณลักษณะ!J13)</f>
        <v/>
      </c>
      <c r="N13" s="358" t="str">
        <f>IF(คุณลักษณะ!K13="","",คุณลักษณะ!K13)</f>
        <v/>
      </c>
      <c r="O13" s="29" t="str">
        <f t="shared" si="10"/>
        <v/>
      </c>
      <c r="P13" s="30" t="str">
        <f t="shared" si="11"/>
        <v/>
      </c>
      <c r="Q13" s="152" t="str">
        <f t="shared" si="1"/>
        <v/>
      </c>
      <c r="R13" s="366" t="str">
        <f>IF(คุณลักษณะ!L13="","",คุณลักษณะ!L13)</f>
        <v/>
      </c>
      <c r="S13" s="29" t="str">
        <f t="shared" si="12"/>
        <v/>
      </c>
      <c r="T13" s="30" t="str">
        <f t="shared" si="13"/>
        <v/>
      </c>
      <c r="U13" s="152" t="str">
        <f t="shared" si="2"/>
        <v/>
      </c>
      <c r="V13" s="366" t="str">
        <f>IF(คุณลักษณะ!M13="","",คุณลักษณะ!M13)</f>
        <v/>
      </c>
      <c r="W13" s="367" t="str">
        <f>IF(คุณลักษณะ!N13="","",คุณลักษณะ!N13)</f>
        <v/>
      </c>
      <c r="X13" s="29" t="str">
        <f t="shared" si="14"/>
        <v/>
      </c>
      <c r="Y13" s="30" t="str">
        <f t="shared" si="15"/>
        <v/>
      </c>
      <c r="Z13" s="152" t="str">
        <f t="shared" si="3"/>
        <v/>
      </c>
      <c r="AA13" s="366" t="str">
        <f>IF(คุณลักษณะ!O13="","",คุณลักษณะ!O13)</f>
        <v/>
      </c>
      <c r="AB13" s="367" t="str">
        <f>IF(คุณลักษณะ!P13="","",คุณลักษณะ!P13)</f>
        <v/>
      </c>
      <c r="AC13" s="29" t="str">
        <f t="shared" si="16"/>
        <v/>
      </c>
      <c r="AD13" s="30" t="str">
        <f t="shared" si="17"/>
        <v/>
      </c>
      <c r="AE13" s="152" t="str">
        <f t="shared" si="4"/>
        <v/>
      </c>
      <c r="AF13" s="366" t="str">
        <f>IF(คุณลักษณะ!Q13="","",คุณลักษณะ!Q13)</f>
        <v/>
      </c>
      <c r="AG13" s="367" t="str">
        <f>IF(คุณลักษณะ!R13="","",คุณลักษณะ!R13)</f>
        <v/>
      </c>
      <c r="AH13" s="29" t="str">
        <f t="shared" si="18"/>
        <v/>
      </c>
      <c r="AI13" s="136" t="str">
        <f t="shared" si="19"/>
        <v/>
      </c>
      <c r="AJ13" s="152" t="str">
        <f t="shared" si="5"/>
        <v/>
      </c>
      <c r="AK13" s="366" t="str">
        <f>IF(คุณลักษณะ!S13="","",คุณลักษณะ!S13)</f>
        <v/>
      </c>
      <c r="AL13" s="367" t="str">
        <f>IF(คุณลักษณะ!T13="","",คุณลักษณะ!T13)</f>
        <v/>
      </c>
      <c r="AM13" s="367" t="str">
        <f>IF(คุณลักษณะ!U13="","",คุณลักษณะ!U13)</f>
        <v/>
      </c>
      <c r="AN13" s="29" t="str">
        <f t="shared" si="20"/>
        <v/>
      </c>
      <c r="AO13" s="136" t="str">
        <f t="shared" si="21"/>
        <v/>
      </c>
      <c r="AP13" s="152" t="str">
        <f t="shared" si="6"/>
        <v/>
      </c>
      <c r="AQ13" s="366" t="str">
        <f>IF(คุณลักษณะ!V13="","",คุณลักษณะ!V13)</f>
        <v/>
      </c>
      <c r="AR13" s="367" t="str">
        <f>IF(คุณลักษณะ!W13="","",คุณลักษณะ!W13)</f>
        <v/>
      </c>
      <c r="AS13" s="29" t="str">
        <f t="shared" si="24"/>
        <v/>
      </c>
      <c r="AT13" s="209" t="str">
        <f t="shared" si="22"/>
        <v/>
      </c>
      <c r="AU13" s="152" t="str">
        <f t="shared" si="7"/>
        <v/>
      </c>
      <c r="AV13" s="372" t="str">
        <f t="shared" si="23"/>
        <v/>
      </c>
      <c r="AW13" s="216" t="str">
        <f>IF(OR(นักเรียน!N13="ออก",AV13=""),"",ROUND(AV13/$AV$5*$AW$5,0))</f>
        <v/>
      </c>
      <c r="AX13" s="215" t="str">
        <f>IF(OR(นักเรียน!N13="ออก",AW13=""),"",VLOOKUP(AW13,grade2,5,TRUE))</f>
        <v/>
      </c>
      <c r="AY13" s="23" t="str">
        <f>IF(OR(นักเรียน!N13="ออก",AW13=""),"",VLOOKUP(AW13,grade2,4,TRUE))</f>
        <v/>
      </c>
      <c r="AZ13" s="358" t="str">
        <f>IF(คุณลักษณะ!AB13="","",คุณลักษณะ!AB13)</f>
        <v/>
      </c>
      <c r="BA13" s="360"/>
    </row>
    <row r="14" spans="1:57" ht="15.75" customHeight="1" x14ac:dyDescent="0.5">
      <c r="B14" s="19">
        <v>9</v>
      </c>
      <c r="C14" s="133" t="str">
        <f>IF(นักเรียน!C14="","",นักเรียน!C14)</f>
        <v/>
      </c>
      <c r="D14" s="652" t="str">
        <f>IF(นักเรียน!E14="","",นักเรียน!E14)</f>
        <v/>
      </c>
      <c r="E14" s="653"/>
      <c r="F14" s="365" t="str">
        <f>IF(คุณลักษณะ!F14="","",คุณลักษณะ!F14)</f>
        <v/>
      </c>
      <c r="G14" s="358" t="str">
        <f>IF(คุณลักษณะ!G14="","",คุณลักษณะ!G14)</f>
        <v/>
      </c>
      <c r="H14" s="358" t="str">
        <f>IF(คุณลักษณะ!H14="","",คุณลักษณะ!H14)</f>
        <v/>
      </c>
      <c r="I14" s="358" t="str">
        <f>IF(คุณลักษณะ!I14="","",คุณลักษณะ!I14)</f>
        <v/>
      </c>
      <c r="J14" s="21" t="str">
        <f t="shared" si="8"/>
        <v/>
      </c>
      <c r="K14" s="30" t="str">
        <f t="shared" si="9"/>
        <v/>
      </c>
      <c r="L14" s="152" t="str">
        <f t="shared" si="0"/>
        <v/>
      </c>
      <c r="M14" s="365" t="str">
        <f>IF(คุณลักษณะ!J14="","",คุณลักษณะ!J14)</f>
        <v/>
      </c>
      <c r="N14" s="358" t="str">
        <f>IF(คุณลักษณะ!K14="","",คุณลักษณะ!K14)</f>
        <v/>
      </c>
      <c r="O14" s="29" t="str">
        <f t="shared" si="10"/>
        <v/>
      </c>
      <c r="P14" s="30" t="str">
        <f t="shared" si="11"/>
        <v/>
      </c>
      <c r="Q14" s="152" t="str">
        <f t="shared" si="1"/>
        <v/>
      </c>
      <c r="R14" s="366" t="str">
        <f>IF(คุณลักษณะ!L14="","",คุณลักษณะ!L14)</f>
        <v/>
      </c>
      <c r="S14" s="29" t="str">
        <f t="shared" si="12"/>
        <v/>
      </c>
      <c r="T14" s="30" t="str">
        <f t="shared" si="13"/>
        <v/>
      </c>
      <c r="U14" s="152" t="str">
        <f t="shared" si="2"/>
        <v/>
      </c>
      <c r="V14" s="366" t="str">
        <f>IF(คุณลักษณะ!M14="","",คุณลักษณะ!M14)</f>
        <v/>
      </c>
      <c r="W14" s="367" t="str">
        <f>IF(คุณลักษณะ!N14="","",คุณลักษณะ!N14)</f>
        <v/>
      </c>
      <c r="X14" s="29" t="str">
        <f t="shared" si="14"/>
        <v/>
      </c>
      <c r="Y14" s="30" t="str">
        <f t="shared" si="15"/>
        <v/>
      </c>
      <c r="Z14" s="152" t="str">
        <f t="shared" si="3"/>
        <v/>
      </c>
      <c r="AA14" s="366" t="str">
        <f>IF(คุณลักษณะ!O14="","",คุณลักษณะ!O14)</f>
        <v/>
      </c>
      <c r="AB14" s="367" t="str">
        <f>IF(คุณลักษณะ!P14="","",คุณลักษณะ!P14)</f>
        <v/>
      </c>
      <c r="AC14" s="29" t="str">
        <f t="shared" si="16"/>
        <v/>
      </c>
      <c r="AD14" s="30" t="str">
        <f t="shared" si="17"/>
        <v/>
      </c>
      <c r="AE14" s="152" t="str">
        <f t="shared" si="4"/>
        <v/>
      </c>
      <c r="AF14" s="366" t="str">
        <f>IF(คุณลักษณะ!Q14="","",คุณลักษณะ!Q14)</f>
        <v/>
      </c>
      <c r="AG14" s="367" t="str">
        <f>IF(คุณลักษณะ!R14="","",คุณลักษณะ!R14)</f>
        <v/>
      </c>
      <c r="AH14" s="29" t="str">
        <f t="shared" si="18"/>
        <v/>
      </c>
      <c r="AI14" s="136" t="str">
        <f t="shared" si="19"/>
        <v/>
      </c>
      <c r="AJ14" s="152" t="str">
        <f t="shared" si="5"/>
        <v/>
      </c>
      <c r="AK14" s="366" t="str">
        <f>IF(คุณลักษณะ!S14="","",คุณลักษณะ!S14)</f>
        <v/>
      </c>
      <c r="AL14" s="367" t="str">
        <f>IF(คุณลักษณะ!T14="","",คุณลักษณะ!T14)</f>
        <v/>
      </c>
      <c r="AM14" s="367" t="str">
        <f>IF(คุณลักษณะ!U14="","",คุณลักษณะ!U14)</f>
        <v/>
      </c>
      <c r="AN14" s="29" t="str">
        <f t="shared" si="20"/>
        <v/>
      </c>
      <c r="AO14" s="136" t="str">
        <f t="shared" si="21"/>
        <v/>
      </c>
      <c r="AP14" s="152" t="str">
        <f t="shared" si="6"/>
        <v/>
      </c>
      <c r="AQ14" s="366" t="str">
        <f>IF(คุณลักษณะ!V14="","",คุณลักษณะ!V14)</f>
        <v/>
      </c>
      <c r="AR14" s="367" t="str">
        <f>IF(คุณลักษณะ!W14="","",คุณลักษณะ!W14)</f>
        <v/>
      </c>
      <c r="AS14" s="29" t="str">
        <f t="shared" si="24"/>
        <v/>
      </c>
      <c r="AT14" s="209" t="str">
        <f t="shared" si="22"/>
        <v/>
      </c>
      <c r="AU14" s="152" t="str">
        <f t="shared" si="7"/>
        <v/>
      </c>
      <c r="AV14" s="372" t="str">
        <f t="shared" si="23"/>
        <v/>
      </c>
      <c r="AW14" s="216" t="str">
        <f>IF(OR(นักเรียน!N14="ออก",AV14=""),"",ROUND(AV14/$AV$5*$AW$5,0))</f>
        <v/>
      </c>
      <c r="AX14" s="215" t="str">
        <f>IF(OR(นักเรียน!N14="ออก",AW14=""),"",VLOOKUP(AW14,grade2,5,TRUE))</f>
        <v/>
      </c>
      <c r="AY14" s="23" t="str">
        <f>IF(OR(นักเรียน!N14="ออก",AW14=""),"",VLOOKUP(AW14,grade2,4,TRUE))</f>
        <v/>
      </c>
      <c r="AZ14" s="358" t="str">
        <f>IF(คุณลักษณะ!AB14="","",คุณลักษณะ!AB14)</f>
        <v/>
      </c>
      <c r="BA14" s="360"/>
    </row>
    <row r="15" spans="1:57" ht="15.75" customHeight="1" x14ac:dyDescent="0.5">
      <c r="B15" s="20">
        <v>10</v>
      </c>
      <c r="C15" s="133" t="str">
        <f>IF(นักเรียน!C15="","",นักเรียน!C15)</f>
        <v/>
      </c>
      <c r="D15" s="652" t="str">
        <f>IF(นักเรียน!E15="","",นักเรียน!E15)</f>
        <v/>
      </c>
      <c r="E15" s="653"/>
      <c r="F15" s="365" t="str">
        <f>IF(คุณลักษณะ!F15="","",คุณลักษณะ!F15)</f>
        <v/>
      </c>
      <c r="G15" s="358" t="str">
        <f>IF(คุณลักษณะ!G15="","",คุณลักษณะ!G15)</f>
        <v/>
      </c>
      <c r="H15" s="358" t="str">
        <f>IF(คุณลักษณะ!H15="","",คุณลักษณะ!H15)</f>
        <v/>
      </c>
      <c r="I15" s="358" t="str">
        <f>IF(คุณลักษณะ!I15="","",คุณลักษณะ!I15)</f>
        <v/>
      </c>
      <c r="J15" s="21" t="str">
        <f t="shared" si="8"/>
        <v/>
      </c>
      <c r="K15" s="30" t="str">
        <f t="shared" si="9"/>
        <v/>
      </c>
      <c r="L15" s="152" t="str">
        <f t="shared" si="0"/>
        <v/>
      </c>
      <c r="M15" s="365" t="str">
        <f>IF(คุณลักษณะ!J15="","",คุณลักษณะ!J15)</f>
        <v/>
      </c>
      <c r="N15" s="358" t="str">
        <f>IF(คุณลักษณะ!K15="","",คุณลักษณะ!K15)</f>
        <v/>
      </c>
      <c r="O15" s="29" t="str">
        <f t="shared" si="10"/>
        <v/>
      </c>
      <c r="P15" s="30" t="str">
        <f t="shared" si="11"/>
        <v/>
      </c>
      <c r="Q15" s="152" t="str">
        <f t="shared" si="1"/>
        <v/>
      </c>
      <c r="R15" s="366" t="str">
        <f>IF(คุณลักษณะ!L15="","",คุณลักษณะ!L15)</f>
        <v/>
      </c>
      <c r="S15" s="29" t="str">
        <f t="shared" si="12"/>
        <v/>
      </c>
      <c r="T15" s="30" t="str">
        <f t="shared" si="13"/>
        <v/>
      </c>
      <c r="U15" s="152" t="str">
        <f t="shared" si="2"/>
        <v/>
      </c>
      <c r="V15" s="366" t="str">
        <f>IF(คุณลักษณะ!M15="","",คุณลักษณะ!M15)</f>
        <v/>
      </c>
      <c r="W15" s="367" t="str">
        <f>IF(คุณลักษณะ!N15="","",คุณลักษณะ!N15)</f>
        <v/>
      </c>
      <c r="X15" s="29" t="str">
        <f t="shared" si="14"/>
        <v/>
      </c>
      <c r="Y15" s="30" t="str">
        <f t="shared" si="15"/>
        <v/>
      </c>
      <c r="Z15" s="152" t="str">
        <f t="shared" si="3"/>
        <v/>
      </c>
      <c r="AA15" s="366" t="str">
        <f>IF(คุณลักษณะ!O15="","",คุณลักษณะ!O15)</f>
        <v/>
      </c>
      <c r="AB15" s="367" t="str">
        <f>IF(คุณลักษณะ!P15="","",คุณลักษณะ!P15)</f>
        <v/>
      </c>
      <c r="AC15" s="29" t="str">
        <f t="shared" si="16"/>
        <v/>
      </c>
      <c r="AD15" s="30" t="str">
        <f t="shared" si="17"/>
        <v/>
      </c>
      <c r="AE15" s="152" t="str">
        <f t="shared" si="4"/>
        <v/>
      </c>
      <c r="AF15" s="366" t="str">
        <f>IF(คุณลักษณะ!Q15="","",คุณลักษณะ!Q15)</f>
        <v/>
      </c>
      <c r="AG15" s="367" t="str">
        <f>IF(คุณลักษณะ!R15="","",คุณลักษณะ!R15)</f>
        <v/>
      </c>
      <c r="AH15" s="29" t="str">
        <f t="shared" si="18"/>
        <v/>
      </c>
      <c r="AI15" s="136" t="str">
        <f t="shared" si="19"/>
        <v/>
      </c>
      <c r="AJ15" s="152" t="str">
        <f t="shared" si="5"/>
        <v/>
      </c>
      <c r="AK15" s="366" t="str">
        <f>IF(คุณลักษณะ!S15="","",คุณลักษณะ!S15)</f>
        <v/>
      </c>
      <c r="AL15" s="367" t="str">
        <f>IF(คุณลักษณะ!T15="","",คุณลักษณะ!T15)</f>
        <v/>
      </c>
      <c r="AM15" s="367" t="str">
        <f>IF(คุณลักษณะ!U15="","",คุณลักษณะ!U15)</f>
        <v/>
      </c>
      <c r="AN15" s="29" t="str">
        <f t="shared" si="20"/>
        <v/>
      </c>
      <c r="AO15" s="136" t="str">
        <f t="shared" si="21"/>
        <v/>
      </c>
      <c r="AP15" s="152" t="str">
        <f t="shared" si="6"/>
        <v/>
      </c>
      <c r="AQ15" s="366" t="str">
        <f>IF(คุณลักษณะ!V15="","",คุณลักษณะ!V15)</f>
        <v/>
      </c>
      <c r="AR15" s="367" t="str">
        <f>IF(คุณลักษณะ!W15="","",คุณลักษณะ!W15)</f>
        <v/>
      </c>
      <c r="AS15" s="29" t="str">
        <f t="shared" si="24"/>
        <v/>
      </c>
      <c r="AT15" s="209" t="str">
        <f t="shared" si="22"/>
        <v/>
      </c>
      <c r="AU15" s="152" t="str">
        <f t="shared" si="7"/>
        <v/>
      </c>
      <c r="AV15" s="372" t="str">
        <f t="shared" si="23"/>
        <v/>
      </c>
      <c r="AW15" s="216" t="str">
        <f>IF(OR(นักเรียน!N15="ออก",AV15=""),"",ROUND(AV15/$AV$5*$AW$5,0))</f>
        <v/>
      </c>
      <c r="AX15" s="215" t="str">
        <f>IF(OR(นักเรียน!N15="ออก",AW15=""),"",VLOOKUP(AW15,grade2,5,TRUE))</f>
        <v/>
      </c>
      <c r="AY15" s="23" t="str">
        <f>IF(OR(นักเรียน!N15="ออก",AW15=""),"",VLOOKUP(AW15,grade2,4,TRUE))</f>
        <v/>
      </c>
      <c r="AZ15" s="358" t="str">
        <f>IF(คุณลักษณะ!AB15="","",คุณลักษณะ!AB15)</f>
        <v/>
      </c>
      <c r="BA15" s="360"/>
    </row>
    <row r="16" spans="1:57" ht="15.75" customHeight="1" x14ac:dyDescent="0.5">
      <c r="B16" s="20">
        <v>11</v>
      </c>
      <c r="C16" s="133" t="str">
        <f>IF(นักเรียน!C16="","",นักเรียน!C16)</f>
        <v/>
      </c>
      <c r="D16" s="652" t="str">
        <f>IF(นักเรียน!E16="","",นักเรียน!E16)</f>
        <v/>
      </c>
      <c r="E16" s="653"/>
      <c r="F16" s="365" t="str">
        <f>IF(คุณลักษณะ!F16="","",คุณลักษณะ!F16)</f>
        <v/>
      </c>
      <c r="G16" s="358" t="str">
        <f>IF(คุณลักษณะ!G16="","",คุณลักษณะ!G16)</f>
        <v/>
      </c>
      <c r="H16" s="358" t="str">
        <f>IF(คุณลักษณะ!H16="","",คุณลักษณะ!H16)</f>
        <v/>
      </c>
      <c r="I16" s="358" t="str">
        <f>IF(คุณลักษณะ!I16="","",คุณลักษณะ!I16)</f>
        <v/>
      </c>
      <c r="J16" s="21" t="str">
        <f t="shared" si="8"/>
        <v/>
      </c>
      <c r="K16" s="30" t="str">
        <f t="shared" si="9"/>
        <v/>
      </c>
      <c r="L16" s="152" t="str">
        <f t="shared" si="0"/>
        <v/>
      </c>
      <c r="M16" s="365" t="str">
        <f>IF(คุณลักษณะ!J16="","",คุณลักษณะ!J16)</f>
        <v/>
      </c>
      <c r="N16" s="358" t="str">
        <f>IF(คุณลักษณะ!K16="","",คุณลักษณะ!K16)</f>
        <v/>
      </c>
      <c r="O16" s="29" t="str">
        <f t="shared" si="10"/>
        <v/>
      </c>
      <c r="P16" s="30" t="str">
        <f t="shared" si="11"/>
        <v/>
      </c>
      <c r="Q16" s="152" t="str">
        <f t="shared" si="1"/>
        <v/>
      </c>
      <c r="R16" s="366" t="str">
        <f>IF(คุณลักษณะ!L16="","",คุณลักษณะ!L16)</f>
        <v/>
      </c>
      <c r="S16" s="29" t="str">
        <f t="shared" si="12"/>
        <v/>
      </c>
      <c r="T16" s="30" t="str">
        <f t="shared" si="13"/>
        <v/>
      </c>
      <c r="U16" s="152" t="str">
        <f t="shared" si="2"/>
        <v/>
      </c>
      <c r="V16" s="366" t="str">
        <f>IF(คุณลักษณะ!M16="","",คุณลักษณะ!M16)</f>
        <v/>
      </c>
      <c r="W16" s="367" t="str">
        <f>IF(คุณลักษณะ!N16="","",คุณลักษณะ!N16)</f>
        <v/>
      </c>
      <c r="X16" s="29" t="str">
        <f t="shared" si="14"/>
        <v/>
      </c>
      <c r="Y16" s="30" t="str">
        <f t="shared" si="15"/>
        <v/>
      </c>
      <c r="Z16" s="152" t="str">
        <f t="shared" si="3"/>
        <v/>
      </c>
      <c r="AA16" s="366" t="str">
        <f>IF(คุณลักษณะ!O16="","",คุณลักษณะ!O16)</f>
        <v/>
      </c>
      <c r="AB16" s="367" t="str">
        <f>IF(คุณลักษณะ!P16="","",คุณลักษณะ!P16)</f>
        <v/>
      </c>
      <c r="AC16" s="29" t="str">
        <f t="shared" si="16"/>
        <v/>
      </c>
      <c r="AD16" s="30" t="str">
        <f t="shared" si="17"/>
        <v/>
      </c>
      <c r="AE16" s="152" t="str">
        <f t="shared" si="4"/>
        <v/>
      </c>
      <c r="AF16" s="366" t="str">
        <f>IF(คุณลักษณะ!Q16="","",คุณลักษณะ!Q16)</f>
        <v/>
      </c>
      <c r="AG16" s="367" t="str">
        <f>IF(คุณลักษณะ!R16="","",คุณลักษณะ!R16)</f>
        <v/>
      </c>
      <c r="AH16" s="29" t="str">
        <f t="shared" si="18"/>
        <v/>
      </c>
      <c r="AI16" s="136" t="str">
        <f t="shared" si="19"/>
        <v/>
      </c>
      <c r="AJ16" s="152" t="str">
        <f t="shared" si="5"/>
        <v/>
      </c>
      <c r="AK16" s="366" t="str">
        <f>IF(คุณลักษณะ!S16="","",คุณลักษณะ!S16)</f>
        <v/>
      </c>
      <c r="AL16" s="367" t="str">
        <f>IF(คุณลักษณะ!T16="","",คุณลักษณะ!T16)</f>
        <v/>
      </c>
      <c r="AM16" s="367" t="str">
        <f>IF(คุณลักษณะ!U16="","",คุณลักษณะ!U16)</f>
        <v/>
      </c>
      <c r="AN16" s="29" t="str">
        <f t="shared" si="20"/>
        <v/>
      </c>
      <c r="AO16" s="136" t="str">
        <f t="shared" si="21"/>
        <v/>
      </c>
      <c r="AP16" s="152" t="str">
        <f t="shared" si="6"/>
        <v/>
      </c>
      <c r="AQ16" s="366" t="str">
        <f>IF(คุณลักษณะ!V16="","",คุณลักษณะ!V16)</f>
        <v/>
      </c>
      <c r="AR16" s="367" t="str">
        <f>IF(คุณลักษณะ!W16="","",คุณลักษณะ!W16)</f>
        <v/>
      </c>
      <c r="AS16" s="29" t="str">
        <f t="shared" si="24"/>
        <v/>
      </c>
      <c r="AT16" s="209" t="str">
        <f t="shared" si="22"/>
        <v/>
      </c>
      <c r="AU16" s="152" t="str">
        <f t="shared" si="7"/>
        <v/>
      </c>
      <c r="AV16" s="372" t="str">
        <f t="shared" si="23"/>
        <v/>
      </c>
      <c r="AW16" s="216" t="str">
        <f>IF(OR(นักเรียน!N16="ออก",AV16=""),"",ROUND(AV16/$AV$5*$AW$5,0))</f>
        <v/>
      </c>
      <c r="AX16" s="215" t="str">
        <f>IF(OR(นักเรียน!N16="ออก",AW16=""),"",VLOOKUP(AW16,grade2,5,TRUE))</f>
        <v/>
      </c>
      <c r="AY16" s="23" t="str">
        <f>IF(OR(นักเรียน!N16="ออก",AW16=""),"",VLOOKUP(AW16,grade2,4,TRUE))</f>
        <v/>
      </c>
      <c r="AZ16" s="358" t="str">
        <f>IF(คุณลักษณะ!AB16="","",คุณลักษณะ!AB16)</f>
        <v/>
      </c>
      <c r="BA16" s="360"/>
    </row>
    <row r="17" spans="2:53" ht="15.75" customHeight="1" x14ac:dyDescent="0.5">
      <c r="B17" s="20">
        <v>12</v>
      </c>
      <c r="C17" s="133" t="str">
        <f>IF(นักเรียน!C17="","",นักเรียน!C17)</f>
        <v/>
      </c>
      <c r="D17" s="652" t="str">
        <f>IF(นักเรียน!E17="","",นักเรียน!E17)</f>
        <v/>
      </c>
      <c r="E17" s="653"/>
      <c r="F17" s="365" t="str">
        <f>IF(คุณลักษณะ!F17="","",คุณลักษณะ!F17)</f>
        <v/>
      </c>
      <c r="G17" s="358" t="str">
        <f>IF(คุณลักษณะ!G17="","",คุณลักษณะ!G17)</f>
        <v/>
      </c>
      <c r="H17" s="358" t="str">
        <f>IF(คุณลักษณะ!H17="","",คุณลักษณะ!H17)</f>
        <v/>
      </c>
      <c r="I17" s="358" t="str">
        <f>IF(คุณลักษณะ!I17="","",คุณลักษณะ!I17)</f>
        <v/>
      </c>
      <c r="J17" s="21" t="str">
        <f t="shared" si="8"/>
        <v/>
      </c>
      <c r="K17" s="30" t="str">
        <f t="shared" si="9"/>
        <v/>
      </c>
      <c r="L17" s="152" t="str">
        <f t="shared" si="0"/>
        <v/>
      </c>
      <c r="M17" s="365" t="str">
        <f>IF(คุณลักษณะ!J17="","",คุณลักษณะ!J17)</f>
        <v/>
      </c>
      <c r="N17" s="358" t="str">
        <f>IF(คุณลักษณะ!K17="","",คุณลักษณะ!K17)</f>
        <v/>
      </c>
      <c r="O17" s="29" t="str">
        <f t="shared" si="10"/>
        <v/>
      </c>
      <c r="P17" s="30" t="str">
        <f t="shared" si="11"/>
        <v/>
      </c>
      <c r="Q17" s="152" t="str">
        <f t="shared" si="1"/>
        <v/>
      </c>
      <c r="R17" s="366" t="str">
        <f>IF(คุณลักษณะ!L17="","",คุณลักษณะ!L17)</f>
        <v/>
      </c>
      <c r="S17" s="29" t="str">
        <f t="shared" si="12"/>
        <v/>
      </c>
      <c r="T17" s="30" t="str">
        <f t="shared" si="13"/>
        <v/>
      </c>
      <c r="U17" s="152" t="str">
        <f t="shared" si="2"/>
        <v/>
      </c>
      <c r="V17" s="366" t="str">
        <f>IF(คุณลักษณะ!M17="","",คุณลักษณะ!M17)</f>
        <v/>
      </c>
      <c r="W17" s="367" t="str">
        <f>IF(คุณลักษณะ!N17="","",คุณลักษณะ!N17)</f>
        <v/>
      </c>
      <c r="X17" s="29" t="str">
        <f t="shared" si="14"/>
        <v/>
      </c>
      <c r="Y17" s="30" t="str">
        <f t="shared" si="15"/>
        <v/>
      </c>
      <c r="Z17" s="152" t="str">
        <f t="shared" si="3"/>
        <v/>
      </c>
      <c r="AA17" s="366" t="str">
        <f>IF(คุณลักษณะ!O17="","",คุณลักษณะ!O17)</f>
        <v/>
      </c>
      <c r="AB17" s="367" t="str">
        <f>IF(คุณลักษณะ!P17="","",คุณลักษณะ!P17)</f>
        <v/>
      </c>
      <c r="AC17" s="29" t="str">
        <f t="shared" si="16"/>
        <v/>
      </c>
      <c r="AD17" s="30" t="str">
        <f t="shared" si="17"/>
        <v/>
      </c>
      <c r="AE17" s="152" t="str">
        <f t="shared" si="4"/>
        <v/>
      </c>
      <c r="AF17" s="366" t="str">
        <f>IF(คุณลักษณะ!Q17="","",คุณลักษณะ!Q17)</f>
        <v/>
      </c>
      <c r="AG17" s="367" t="str">
        <f>IF(คุณลักษณะ!R17="","",คุณลักษณะ!R17)</f>
        <v/>
      </c>
      <c r="AH17" s="29" t="str">
        <f t="shared" si="18"/>
        <v/>
      </c>
      <c r="AI17" s="136" t="str">
        <f t="shared" si="19"/>
        <v/>
      </c>
      <c r="AJ17" s="152" t="str">
        <f t="shared" si="5"/>
        <v/>
      </c>
      <c r="AK17" s="366" t="str">
        <f>IF(คุณลักษณะ!S17="","",คุณลักษณะ!S17)</f>
        <v/>
      </c>
      <c r="AL17" s="367" t="str">
        <f>IF(คุณลักษณะ!T17="","",คุณลักษณะ!T17)</f>
        <v/>
      </c>
      <c r="AM17" s="367" t="str">
        <f>IF(คุณลักษณะ!U17="","",คุณลักษณะ!U17)</f>
        <v/>
      </c>
      <c r="AN17" s="29" t="str">
        <f t="shared" si="20"/>
        <v/>
      </c>
      <c r="AO17" s="136" t="str">
        <f t="shared" si="21"/>
        <v/>
      </c>
      <c r="AP17" s="152" t="str">
        <f t="shared" si="6"/>
        <v/>
      </c>
      <c r="AQ17" s="366" t="str">
        <f>IF(คุณลักษณะ!V17="","",คุณลักษณะ!V17)</f>
        <v/>
      </c>
      <c r="AR17" s="367" t="str">
        <f>IF(คุณลักษณะ!W17="","",คุณลักษณะ!W17)</f>
        <v/>
      </c>
      <c r="AS17" s="29" t="str">
        <f t="shared" si="24"/>
        <v/>
      </c>
      <c r="AT17" s="209" t="str">
        <f t="shared" si="22"/>
        <v/>
      </c>
      <c r="AU17" s="152" t="str">
        <f t="shared" si="7"/>
        <v/>
      </c>
      <c r="AV17" s="372" t="str">
        <f t="shared" si="23"/>
        <v/>
      </c>
      <c r="AW17" s="216" t="str">
        <f>IF(OR(นักเรียน!N17="ออก",AV17=""),"",ROUND(AV17/$AV$5*$AW$5,0))</f>
        <v/>
      </c>
      <c r="AX17" s="215" t="str">
        <f>IF(OR(นักเรียน!N17="ออก",AW17=""),"",VLOOKUP(AW17,grade2,5,TRUE))</f>
        <v/>
      </c>
      <c r="AY17" s="23" t="str">
        <f>IF(OR(นักเรียน!N17="ออก",AW17=""),"",VLOOKUP(AW17,grade2,4,TRUE))</f>
        <v/>
      </c>
      <c r="AZ17" s="358" t="str">
        <f>IF(คุณลักษณะ!AB17="","",คุณลักษณะ!AB17)</f>
        <v/>
      </c>
      <c r="BA17" s="360"/>
    </row>
    <row r="18" spans="2:53" ht="15.75" customHeight="1" x14ac:dyDescent="0.5">
      <c r="B18" s="19">
        <v>13</v>
      </c>
      <c r="C18" s="133" t="str">
        <f>IF(นักเรียน!C18="","",นักเรียน!C18)</f>
        <v/>
      </c>
      <c r="D18" s="652" t="str">
        <f>IF(นักเรียน!E18="","",นักเรียน!E18)</f>
        <v/>
      </c>
      <c r="E18" s="653"/>
      <c r="F18" s="365" t="str">
        <f>IF(คุณลักษณะ!F18="","",คุณลักษณะ!F18)</f>
        <v/>
      </c>
      <c r="G18" s="358" t="str">
        <f>IF(คุณลักษณะ!G18="","",คุณลักษณะ!G18)</f>
        <v/>
      </c>
      <c r="H18" s="358" t="str">
        <f>IF(คุณลักษณะ!H18="","",คุณลักษณะ!H18)</f>
        <v/>
      </c>
      <c r="I18" s="358" t="str">
        <f>IF(คุณลักษณะ!I18="","",คุณลักษณะ!I18)</f>
        <v/>
      </c>
      <c r="J18" s="21" t="str">
        <f t="shared" si="8"/>
        <v/>
      </c>
      <c r="K18" s="30" t="str">
        <f t="shared" si="9"/>
        <v/>
      </c>
      <c r="L18" s="152" t="str">
        <f t="shared" si="0"/>
        <v/>
      </c>
      <c r="M18" s="365" t="str">
        <f>IF(คุณลักษณะ!J18="","",คุณลักษณะ!J18)</f>
        <v/>
      </c>
      <c r="N18" s="358" t="str">
        <f>IF(คุณลักษณะ!K18="","",คุณลักษณะ!K18)</f>
        <v/>
      </c>
      <c r="O18" s="29" t="str">
        <f t="shared" si="10"/>
        <v/>
      </c>
      <c r="P18" s="30" t="str">
        <f t="shared" si="11"/>
        <v/>
      </c>
      <c r="Q18" s="152" t="str">
        <f t="shared" si="1"/>
        <v/>
      </c>
      <c r="R18" s="366" t="str">
        <f>IF(คุณลักษณะ!L18="","",คุณลักษณะ!L18)</f>
        <v/>
      </c>
      <c r="S18" s="29" t="str">
        <f t="shared" si="12"/>
        <v/>
      </c>
      <c r="T18" s="30" t="str">
        <f t="shared" si="13"/>
        <v/>
      </c>
      <c r="U18" s="152" t="str">
        <f t="shared" si="2"/>
        <v/>
      </c>
      <c r="V18" s="366" t="str">
        <f>IF(คุณลักษณะ!M18="","",คุณลักษณะ!M18)</f>
        <v/>
      </c>
      <c r="W18" s="367" t="str">
        <f>IF(คุณลักษณะ!N18="","",คุณลักษณะ!N18)</f>
        <v/>
      </c>
      <c r="X18" s="29" t="str">
        <f t="shared" si="14"/>
        <v/>
      </c>
      <c r="Y18" s="30" t="str">
        <f t="shared" si="15"/>
        <v/>
      </c>
      <c r="Z18" s="152" t="str">
        <f t="shared" si="3"/>
        <v/>
      </c>
      <c r="AA18" s="366" t="str">
        <f>IF(คุณลักษณะ!O18="","",คุณลักษณะ!O18)</f>
        <v/>
      </c>
      <c r="AB18" s="367" t="str">
        <f>IF(คุณลักษณะ!P18="","",คุณลักษณะ!P18)</f>
        <v/>
      </c>
      <c r="AC18" s="29" t="str">
        <f t="shared" si="16"/>
        <v/>
      </c>
      <c r="AD18" s="30" t="str">
        <f t="shared" si="17"/>
        <v/>
      </c>
      <c r="AE18" s="152" t="str">
        <f t="shared" si="4"/>
        <v/>
      </c>
      <c r="AF18" s="366" t="str">
        <f>IF(คุณลักษณะ!Q18="","",คุณลักษณะ!Q18)</f>
        <v/>
      </c>
      <c r="AG18" s="367" t="str">
        <f>IF(คุณลักษณะ!R18="","",คุณลักษณะ!R18)</f>
        <v/>
      </c>
      <c r="AH18" s="29" t="str">
        <f t="shared" si="18"/>
        <v/>
      </c>
      <c r="AI18" s="136" t="str">
        <f t="shared" si="19"/>
        <v/>
      </c>
      <c r="AJ18" s="152" t="str">
        <f t="shared" si="5"/>
        <v/>
      </c>
      <c r="AK18" s="366" t="str">
        <f>IF(คุณลักษณะ!S18="","",คุณลักษณะ!S18)</f>
        <v/>
      </c>
      <c r="AL18" s="367" t="str">
        <f>IF(คุณลักษณะ!T18="","",คุณลักษณะ!T18)</f>
        <v/>
      </c>
      <c r="AM18" s="367" t="str">
        <f>IF(คุณลักษณะ!U18="","",คุณลักษณะ!U18)</f>
        <v/>
      </c>
      <c r="AN18" s="29" t="str">
        <f t="shared" si="20"/>
        <v/>
      </c>
      <c r="AO18" s="136" t="str">
        <f t="shared" si="21"/>
        <v/>
      </c>
      <c r="AP18" s="152" t="str">
        <f t="shared" si="6"/>
        <v/>
      </c>
      <c r="AQ18" s="366" t="str">
        <f>IF(คุณลักษณะ!V18="","",คุณลักษณะ!V18)</f>
        <v/>
      </c>
      <c r="AR18" s="367" t="str">
        <f>IF(คุณลักษณะ!W18="","",คุณลักษณะ!W18)</f>
        <v/>
      </c>
      <c r="AS18" s="29" t="str">
        <f t="shared" si="24"/>
        <v/>
      </c>
      <c r="AT18" s="209" t="str">
        <f t="shared" si="22"/>
        <v/>
      </c>
      <c r="AU18" s="152" t="str">
        <f t="shared" si="7"/>
        <v/>
      </c>
      <c r="AV18" s="372" t="str">
        <f t="shared" si="23"/>
        <v/>
      </c>
      <c r="AW18" s="216" t="str">
        <f>IF(OR(นักเรียน!N18="ออก",AV18=""),"",ROUND(AV18/$AV$5*$AW$5,0))</f>
        <v/>
      </c>
      <c r="AX18" s="215" t="str">
        <f>IF(OR(นักเรียน!N18="ออก",AW18=""),"",VLOOKUP(AW18,grade2,5,TRUE))</f>
        <v/>
      </c>
      <c r="AY18" s="23" t="str">
        <f>IF(OR(นักเรียน!N18="ออก",AW18=""),"",VLOOKUP(AW18,grade2,4,TRUE))</f>
        <v/>
      </c>
      <c r="AZ18" s="358" t="str">
        <f>IF(คุณลักษณะ!AB18="","",คุณลักษณะ!AB18)</f>
        <v/>
      </c>
      <c r="BA18" s="360"/>
    </row>
    <row r="19" spans="2:53" ht="15.75" customHeight="1" x14ac:dyDescent="0.5">
      <c r="B19" s="20">
        <v>14</v>
      </c>
      <c r="C19" s="133" t="str">
        <f>IF(นักเรียน!C19="","",นักเรียน!C19)</f>
        <v/>
      </c>
      <c r="D19" s="652" t="str">
        <f>IF(นักเรียน!E19="","",นักเรียน!E19)</f>
        <v/>
      </c>
      <c r="E19" s="653"/>
      <c r="F19" s="365" t="str">
        <f>IF(คุณลักษณะ!F19="","",คุณลักษณะ!F19)</f>
        <v/>
      </c>
      <c r="G19" s="358" t="str">
        <f>IF(คุณลักษณะ!G19="","",คุณลักษณะ!G19)</f>
        <v/>
      </c>
      <c r="H19" s="358" t="str">
        <f>IF(คุณลักษณะ!H19="","",คุณลักษณะ!H19)</f>
        <v/>
      </c>
      <c r="I19" s="358" t="str">
        <f>IF(คุณลักษณะ!I19="","",คุณลักษณะ!I19)</f>
        <v/>
      </c>
      <c r="J19" s="21" t="str">
        <f t="shared" si="8"/>
        <v/>
      </c>
      <c r="K19" s="30" t="str">
        <f t="shared" si="9"/>
        <v/>
      </c>
      <c r="L19" s="152" t="str">
        <f t="shared" si="0"/>
        <v/>
      </c>
      <c r="M19" s="365" t="str">
        <f>IF(คุณลักษณะ!J19="","",คุณลักษณะ!J19)</f>
        <v/>
      </c>
      <c r="N19" s="358" t="str">
        <f>IF(คุณลักษณะ!K19="","",คุณลักษณะ!K19)</f>
        <v/>
      </c>
      <c r="O19" s="29" t="str">
        <f t="shared" si="10"/>
        <v/>
      </c>
      <c r="P19" s="30" t="str">
        <f t="shared" si="11"/>
        <v/>
      </c>
      <c r="Q19" s="152" t="str">
        <f t="shared" si="1"/>
        <v/>
      </c>
      <c r="R19" s="366" t="str">
        <f>IF(คุณลักษณะ!L19="","",คุณลักษณะ!L19)</f>
        <v/>
      </c>
      <c r="S19" s="29" t="str">
        <f t="shared" si="12"/>
        <v/>
      </c>
      <c r="T19" s="30" t="str">
        <f t="shared" si="13"/>
        <v/>
      </c>
      <c r="U19" s="152" t="str">
        <f t="shared" si="2"/>
        <v/>
      </c>
      <c r="V19" s="366" t="str">
        <f>IF(คุณลักษณะ!M19="","",คุณลักษณะ!M19)</f>
        <v/>
      </c>
      <c r="W19" s="367" t="str">
        <f>IF(คุณลักษณะ!N19="","",คุณลักษณะ!N19)</f>
        <v/>
      </c>
      <c r="X19" s="29" t="str">
        <f t="shared" si="14"/>
        <v/>
      </c>
      <c r="Y19" s="30" t="str">
        <f t="shared" si="15"/>
        <v/>
      </c>
      <c r="Z19" s="152" t="str">
        <f t="shared" si="3"/>
        <v/>
      </c>
      <c r="AA19" s="366" t="str">
        <f>IF(คุณลักษณะ!O19="","",คุณลักษณะ!O19)</f>
        <v/>
      </c>
      <c r="AB19" s="367" t="str">
        <f>IF(คุณลักษณะ!P19="","",คุณลักษณะ!P19)</f>
        <v/>
      </c>
      <c r="AC19" s="29" t="str">
        <f t="shared" si="16"/>
        <v/>
      </c>
      <c r="AD19" s="30" t="str">
        <f t="shared" si="17"/>
        <v/>
      </c>
      <c r="AE19" s="152" t="str">
        <f t="shared" si="4"/>
        <v/>
      </c>
      <c r="AF19" s="366" t="str">
        <f>IF(คุณลักษณะ!Q19="","",คุณลักษณะ!Q19)</f>
        <v/>
      </c>
      <c r="AG19" s="367" t="str">
        <f>IF(คุณลักษณะ!R19="","",คุณลักษณะ!R19)</f>
        <v/>
      </c>
      <c r="AH19" s="29" t="str">
        <f t="shared" si="18"/>
        <v/>
      </c>
      <c r="AI19" s="136" t="str">
        <f t="shared" si="19"/>
        <v/>
      </c>
      <c r="AJ19" s="152" t="str">
        <f t="shared" si="5"/>
        <v/>
      </c>
      <c r="AK19" s="366" t="str">
        <f>IF(คุณลักษณะ!S19="","",คุณลักษณะ!S19)</f>
        <v/>
      </c>
      <c r="AL19" s="367" t="str">
        <f>IF(คุณลักษณะ!T19="","",คุณลักษณะ!T19)</f>
        <v/>
      </c>
      <c r="AM19" s="367" t="str">
        <f>IF(คุณลักษณะ!U19="","",คุณลักษณะ!U19)</f>
        <v/>
      </c>
      <c r="AN19" s="29" t="str">
        <f t="shared" si="20"/>
        <v/>
      </c>
      <c r="AO19" s="136" t="str">
        <f t="shared" si="21"/>
        <v/>
      </c>
      <c r="AP19" s="152" t="str">
        <f t="shared" si="6"/>
        <v/>
      </c>
      <c r="AQ19" s="366" t="str">
        <f>IF(คุณลักษณะ!V19="","",คุณลักษณะ!V19)</f>
        <v/>
      </c>
      <c r="AR19" s="367" t="str">
        <f>IF(คุณลักษณะ!W19="","",คุณลักษณะ!W19)</f>
        <v/>
      </c>
      <c r="AS19" s="29" t="str">
        <f t="shared" si="24"/>
        <v/>
      </c>
      <c r="AT19" s="209" t="str">
        <f t="shared" si="22"/>
        <v/>
      </c>
      <c r="AU19" s="152" t="str">
        <f t="shared" si="7"/>
        <v/>
      </c>
      <c r="AV19" s="372" t="str">
        <f t="shared" si="23"/>
        <v/>
      </c>
      <c r="AW19" s="216" t="str">
        <f>IF(OR(นักเรียน!N19="ออก",AV19=""),"",ROUND(AV19/$AV$5*$AW$5,0))</f>
        <v/>
      </c>
      <c r="AX19" s="215" t="str">
        <f>IF(OR(นักเรียน!N19="ออก",AW19=""),"",VLOOKUP(AW19,grade2,5,TRUE))</f>
        <v/>
      </c>
      <c r="AY19" s="23" t="str">
        <f>IF(OR(นักเรียน!N19="ออก",AW19=""),"",VLOOKUP(AW19,grade2,4,TRUE))</f>
        <v/>
      </c>
      <c r="AZ19" s="358" t="str">
        <f>IF(คุณลักษณะ!AB19="","",คุณลักษณะ!AB19)</f>
        <v/>
      </c>
      <c r="BA19" s="360"/>
    </row>
    <row r="20" spans="2:53" ht="15.75" customHeight="1" x14ac:dyDescent="0.5">
      <c r="B20" s="20">
        <v>15</v>
      </c>
      <c r="C20" s="133" t="str">
        <f>IF(นักเรียน!C20="","",นักเรียน!C20)</f>
        <v/>
      </c>
      <c r="D20" s="652" t="str">
        <f>IF(นักเรียน!E20="","",นักเรียน!E20)</f>
        <v/>
      </c>
      <c r="E20" s="653"/>
      <c r="F20" s="365" t="str">
        <f>IF(คุณลักษณะ!F20="","",คุณลักษณะ!F20)</f>
        <v/>
      </c>
      <c r="G20" s="358" t="str">
        <f>IF(คุณลักษณะ!G20="","",คุณลักษณะ!G20)</f>
        <v/>
      </c>
      <c r="H20" s="358" t="str">
        <f>IF(คุณลักษณะ!H20="","",คุณลักษณะ!H20)</f>
        <v/>
      </c>
      <c r="I20" s="358" t="str">
        <f>IF(คุณลักษณะ!I20="","",คุณลักษณะ!I20)</f>
        <v/>
      </c>
      <c r="J20" s="21" t="str">
        <f t="shared" si="8"/>
        <v/>
      </c>
      <c r="K20" s="30" t="str">
        <f t="shared" si="9"/>
        <v/>
      </c>
      <c r="L20" s="152" t="str">
        <f t="shared" si="0"/>
        <v/>
      </c>
      <c r="M20" s="365" t="str">
        <f>IF(คุณลักษณะ!J20="","",คุณลักษณะ!J20)</f>
        <v/>
      </c>
      <c r="N20" s="358" t="str">
        <f>IF(คุณลักษณะ!K20="","",คุณลักษณะ!K20)</f>
        <v/>
      </c>
      <c r="O20" s="29" t="str">
        <f t="shared" si="10"/>
        <v/>
      </c>
      <c r="P20" s="30" t="str">
        <f t="shared" si="11"/>
        <v/>
      </c>
      <c r="Q20" s="152" t="str">
        <f t="shared" si="1"/>
        <v/>
      </c>
      <c r="R20" s="366" t="str">
        <f>IF(คุณลักษณะ!L20="","",คุณลักษณะ!L20)</f>
        <v/>
      </c>
      <c r="S20" s="29" t="str">
        <f t="shared" si="12"/>
        <v/>
      </c>
      <c r="T20" s="30" t="str">
        <f t="shared" si="13"/>
        <v/>
      </c>
      <c r="U20" s="152" t="str">
        <f t="shared" si="2"/>
        <v/>
      </c>
      <c r="V20" s="366" t="str">
        <f>IF(คุณลักษณะ!M20="","",คุณลักษณะ!M20)</f>
        <v/>
      </c>
      <c r="W20" s="367" t="str">
        <f>IF(คุณลักษณะ!N20="","",คุณลักษณะ!N20)</f>
        <v/>
      </c>
      <c r="X20" s="29" t="str">
        <f t="shared" si="14"/>
        <v/>
      </c>
      <c r="Y20" s="30" t="str">
        <f t="shared" si="15"/>
        <v/>
      </c>
      <c r="Z20" s="152" t="str">
        <f t="shared" si="3"/>
        <v/>
      </c>
      <c r="AA20" s="366" t="str">
        <f>IF(คุณลักษณะ!O20="","",คุณลักษณะ!O20)</f>
        <v/>
      </c>
      <c r="AB20" s="367" t="str">
        <f>IF(คุณลักษณะ!P20="","",คุณลักษณะ!P20)</f>
        <v/>
      </c>
      <c r="AC20" s="29" t="str">
        <f t="shared" si="16"/>
        <v/>
      </c>
      <c r="AD20" s="30" t="str">
        <f t="shared" si="17"/>
        <v/>
      </c>
      <c r="AE20" s="152" t="str">
        <f t="shared" si="4"/>
        <v/>
      </c>
      <c r="AF20" s="366" t="str">
        <f>IF(คุณลักษณะ!Q20="","",คุณลักษณะ!Q20)</f>
        <v/>
      </c>
      <c r="AG20" s="367" t="str">
        <f>IF(คุณลักษณะ!R20="","",คุณลักษณะ!R20)</f>
        <v/>
      </c>
      <c r="AH20" s="29" t="str">
        <f t="shared" si="18"/>
        <v/>
      </c>
      <c r="AI20" s="136" t="str">
        <f t="shared" si="19"/>
        <v/>
      </c>
      <c r="AJ20" s="152" t="str">
        <f t="shared" si="5"/>
        <v/>
      </c>
      <c r="AK20" s="366" t="str">
        <f>IF(คุณลักษณะ!S20="","",คุณลักษณะ!S20)</f>
        <v/>
      </c>
      <c r="AL20" s="367" t="str">
        <f>IF(คุณลักษณะ!T20="","",คุณลักษณะ!T20)</f>
        <v/>
      </c>
      <c r="AM20" s="367" t="str">
        <f>IF(คุณลักษณะ!U20="","",คุณลักษณะ!U20)</f>
        <v/>
      </c>
      <c r="AN20" s="29" t="str">
        <f t="shared" si="20"/>
        <v/>
      </c>
      <c r="AO20" s="136" t="str">
        <f t="shared" si="21"/>
        <v/>
      </c>
      <c r="AP20" s="152" t="str">
        <f t="shared" si="6"/>
        <v/>
      </c>
      <c r="AQ20" s="366" t="str">
        <f>IF(คุณลักษณะ!V20="","",คุณลักษณะ!V20)</f>
        <v/>
      </c>
      <c r="AR20" s="367" t="str">
        <f>IF(คุณลักษณะ!W20="","",คุณลักษณะ!W20)</f>
        <v/>
      </c>
      <c r="AS20" s="29" t="str">
        <f t="shared" si="24"/>
        <v/>
      </c>
      <c r="AT20" s="209" t="str">
        <f t="shared" si="22"/>
        <v/>
      </c>
      <c r="AU20" s="152" t="str">
        <f t="shared" si="7"/>
        <v/>
      </c>
      <c r="AV20" s="372" t="str">
        <f t="shared" si="23"/>
        <v/>
      </c>
      <c r="AW20" s="216" t="str">
        <f>IF(OR(นักเรียน!N20="ออก",AV20=""),"",ROUND(AV20/$AV$5*$AW$5,0))</f>
        <v/>
      </c>
      <c r="AX20" s="215" t="str">
        <f>IF(OR(นักเรียน!N20="ออก",AW20=""),"",VLOOKUP(AW20,grade2,5,TRUE))</f>
        <v/>
      </c>
      <c r="AY20" s="23" t="str">
        <f>IF(OR(นักเรียน!N20="ออก",AW20=""),"",VLOOKUP(AW20,grade2,4,TRUE))</f>
        <v/>
      </c>
      <c r="AZ20" s="358" t="str">
        <f>IF(คุณลักษณะ!AB20="","",คุณลักษณะ!AB20)</f>
        <v/>
      </c>
      <c r="BA20" s="360"/>
    </row>
    <row r="21" spans="2:53" ht="15.75" customHeight="1" x14ac:dyDescent="0.5">
      <c r="B21" s="20">
        <v>16</v>
      </c>
      <c r="C21" s="133" t="str">
        <f>IF(นักเรียน!C21="","",นักเรียน!C21)</f>
        <v/>
      </c>
      <c r="D21" s="652" t="str">
        <f>IF(นักเรียน!E21="","",นักเรียน!E21)</f>
        <v/>
      </c>
      <c r="E21" s="653"/>
      <c r="F21" s="365" t="str">
        <f>IF(คุณลักษณะ!F21="","",คุณลักษณะ!F21)</f>
        <v/>
      </c>
      <c r="G21" s="358" t="str">
        <f>IF(คุณลักษณะ!G21="","",คุณลักษณะ!G21)</f>
        <v/>
      </c>
      <c r="H21" s="358" t="str">
        <f>IF(คุณลักษณะ!H21="","",คุณลักษณะ!H21)</f>
        <v/>
      </c>
      <c r="I21" s="358" t="str">
        <f>IF(คุณลักษณะ!I21="","",คุณลักษณะ!I21)</f>
        <v/>
      </c>
      <c r="J21" s="21" t="str">
        <f t="shared" si="8"/>
        <v/>
      </c>
      <c r="K21" s="30" t="str">
        <f t="shared" si="9"/>
        <v/>
      </c>
      <c r="L21" s="152" t="str">
        <f t="shared" si="0"/>
        <v/>
      </c>
      <c r="M21" s="365" t="str">
        <f>IF(คุณลักษณะ!J21="","",คุณลักษณะ!J21)</f>
        <v/>
      </c>
      <c r="N21" s="358" t="str">
        <f>IF(คุณลักษณะ!K21="","",คุณลักษณะ!K21)</f>
        <v/>
      </c>
      <c r="O21" s="29" t="str">
        <f t="shared" si="10"/>
        <v/>
      </c>
      <c r="P21" s="30" t="str">
        <f t="shared" si="11"/>
        <v/>
      </c>
      <c r="Q21" s="152" t="str">
        <f t="shared" si="1"/>
        <v/>
      </c>
      <c r="R21" s="366" t="str">
        <f>IF(คุณลักษณะ!L21="","",คุณลักษณะ!L21)</f>
        <v/>
      </c>
      <c r="S21" s="29" t="str">
        <f t="shared" si="12"/>
        <v/>
      </c>
      <c r="T21" s="30" t="str">
        <f t="shared" si="13"/>
        <v/>
      </c>
      <c r="U21" s="152" t="str">
        <f t="shared" si="2"/>
        <v/>
      </c>
      <c r="V21" s="366" t="str">
        <f>IF(คุณลักษณะ!M21="","",คุณลักษณะ!M21)</f>
        <v/>
      </c>
      <c r="W21" s="367" t="str">
        <f>IF(คุณลักษณะ!N21="","",คุณลักษณะ!N21)</f>
        <v/>
      </c>
      <c r="X21" s="29" t="str">
        <f t="shared" si="14"/>
        <v/>
      </c>
      <c r="Y21" s="30" t="str">
        <f t="shared" si="15"/>
        <v/>
      </c>
      <c r="Z21" s="152" t="str">
        <f t="shared" si="3"/>
        <v/>
      </c>
      <c r="AA21" s="366" t="str">
        <f>IF(คุณลักษณะ!O21="","",คุณลักษณะ!O21)</f>
        <v/>
      </c>
      <c r="AB21" s="367" t="str">
        <f>IF(คุณลักษณะ!P21="","",คุณลักษณะ!P21)</f>
        <v/>
      </c>
      <c r="AC21" s="29" t="str">
        <f t="shared" si="16"/>
        <v/>
      </c>
      <c r="AD21" s="30" t="str">
        <f t="shared" si="17"/>
        <v/>
      </c>
      <c r="AE21" s="152" t="str">
        <f t="shared" si="4"/>
        <v/>
      </c>
      <c r="AF21" s="366" t="str">
        <f>IF(คุณลักษณะ!Q21="","",คุณลักษณะ!Q21)</f>
        <v/>
      </c>
      <c r="AG21" s="367" t="str">
        <f>IF(คุณลักษณะ!R21="","",คุณลักษณะ!R21)</f>
        <v/>
      </c>
      <c r="AH21" s="29" t="str">
        <f t="shared" si="18"/>
        <v/>
      </c>
      <c r="AI21" s="136" t="str">
        <f t="shared" si="19"/>
        <v/>
      </c>
      <c r="AJ21" s="152" t="str">
        <f t="shared" si="5"/>
        <v/>
      </c>
      <c r="AK21" s="366" t="str">
        <f>IF(คุณลักษณะ!S21="","",คุณลักษณะ!S21)</f>
        <v/>
      </c>
      <c r="AL21" s="367" t="str">
        <f>IF(คุณลักษณะ!T21="","",คุณลักษณะ!T21)</f>
        <v/>
      </c>
      <c r="AM21" s="367" t="str">
        <f>IF(คุณลักษณะ!U21="","",คุณลักษณะ!U21)</f>
        <v/>
      </c>
      <c r="AN21" s="29" t="str">
        <f t="shared" si="20"/>
        <v/>
      </c>
      <c r="AO21" s="136" t="str">
        <f t="shared" si="21"/>
        <v/>
      </c>
      <c r="AP21" s="152" t="str">
        <f t="shared" si="6"/>
        <v/>
      </c>
      <c r="AQ21" s="366" t="str">
        <f>IF(คุณลักษณะ!V21="","",คุณลักษณะ!V21)</f>
        <v/>
      </c>
      <c r="AR21" s="367" t="str">
        <f>IF(คุณลักษณะ!W21="","",คุณลักษณะ!W21)</f>
        <v/>
      </c>
      <c r="AS21" s="29" t="str">
        <f t="shared" si="24"/>
        <v/>
      </c>
      <c r="AT21" s="209" t="str">
        <f t="shared" si="22"/>
        <v/>
      </c>
      <c r="AU21" s="152" t="str">
        <f t="shared" si="7"/>
        <v/>
      </c>
      <c r="AV21" s="372" t="str">
        <f t="shared" si="23"/>
        <v/>
      </c>
      <c r="AW21" s="216" t="str">
        <f>IF(OR(นักเรียน!N21="ออก",AV21=""),"",ROUND(AV21/$AV$5*$AW$5,0))</f>
        <v/>
      </c>
      <c r="AX21" s="215" t="str">
        <f>IF(OR(นักเรียน!N21="ออก",AW21=""),"",VLOOKUP(AW21,grade2,5,TRUE))</f>
        <v/>
      </c>
      <c r="AY21" s="23" t="str">
        <f>IF(OR(นักเรียน!N21="ออก",AW21=""),"",VLOOKUP(AW21,grade2,4,TRUE))</f>
        <v/>
      </c>
      <c r="AZ21" s="358" t="str">
        <f>IF(คุณลักษณะ!AB21="","",คุณลักษณะ!AB21)</f>
        <v/>
      </c>
      <c r="BA21" s="360"/>
    </row>
    <row r="22" spans="2:53" ht="15.75" customHeight="1" x14ac:dyDescent="0.5">
      <c r="B22" s="19">
        <v>17</v>
      </c>
      <c r="C22" s="133" t="str">
        <f>IF(นักเรียน!C22="","",นักเรียน!C22)</f>
        <v/>
      </c>
      <c r="D22" s="652" t="str">
        <f>IF(นักเรียน!E22="","",นักเรียน!E22)</f>
        <v/>
      </c>
      <c r="E22" s="653"/>
      <c r="F22" s="365" t="str">
        <f>IF(คุณลักษณะ!F22="","",คุณลักษณะ!F22)</f>
        <v/>
      </c>
      <c r="G22" s="358" t="str">
        <f>IF(คุณลักษณะ!G22="","",คุณลักษณะ!G22)</f>
        <v/>
      </c>
      <c r="H22" s="358" t="str">
        <f>IF(คุณลักษณะ!H22="","",คุณลักษณะ!H22)</f>
        <v/>
      </c>
      <c r="I22" s="358" t="str">
        <f>IF(คุณลักษณะ!I22="","",คุณลักษณะ!I22)</f>
        <v/>
      </c>
      <c r="J22" s="21" t="str">
        <f t="shared" si="8"/>
        <v/>
      </c>
      <c r="K22" s="30" t="str">
        <f t="shared" si="9"/>
        <v/>
      </c>
      <c r="L22" s="152" t="str">
        <f t="shared" si="0"/>
        <v/>
      </c>
      <c r="M22" s="365" t="str">
        <f>IF(คุณลักษณะ!J22="","",คุณลักษณะ!J22)</f>
        <v/>
      </c>
      <c r="N22" s="358" t="str">
        <f>IF(คุณลักษณะ!K22="","",คุณลักษณะ!K22)</f>
        <v/>
      </c>
      <c r="O22" s="29" t="str">
        <f t="shared" si="10"/>
        <v/>
      </c>
      <c r="P22" s="30" t="str">
        <f t="shared" si="11"/>
        <v/>
      </c>
      <c r="Q22" s="152" t="str">
        <f t="shared" si="1"/>
        <v/>
      </c>
      <c r="R22" s="366" t="str">
        <f>IF(คุณลักษณะ!L22="","",คุณลักษณะ!L22)</f>
        <v/>
      </c>
      <c r="S22" s="29" t="str">
        <f t="shared" si="12"/>
        <v/>
      </c>
      <c r="T22" s="30" t="str">
        <f t="shared" si="13"/>
        <v/>
      </c>
      <c r="U22" s="152" t="str">
        <f t="shared" si="2"/>
        <v/>
      </c>
      <c r="V22" s="366" t="str">
        <f>IF(คุณลักษณะ!M22="","",คุณลักษณะ!M22)</f>
        <v/>
      </c>
      <c r="W22" s="367" t="str">
        <f>IF(คุณลักษณะ!N22="","",คุณลักษณะ!N22)</f>
        <v/>
      </c>
      <c r="X22" s="29" t="str">
        <f t="shared" si="14"/>
        <v/>
      </c>
      <c r="Y22" s="30" t="str">
        <f t="shared" si="15"/>
        <v/>
      </c>
      <c r="Z22" s="152" t="str">
        <f t="shared" si="3"/>
        <v/>
      </c>
      <c r="AA22" s="366" t="str">
        <f>IF(คุณลักษณะ!O22="","",คุณลักษณะ!O22)</f>
        <v/>
      </c>
      <c r="AB22" s="367" t="str">
        <f>IF(คุณลักษณะ!P22="","",คุณลักษณะ!P22)</f>
        <v/>
      </c>
      <c r="AC22" s="29" t="str">
        <f t="shared" si="16"/>
        <v/>
      </c>
      <c r="AD22" s="30" t="str">
        <f t="shared" si="17"/>
        <v/>
      </c>
      <c r="AE22" s="152" t="str">
        <f t="shared" si="4"/>
        <v/>
      </c>
      <c r="AF22" s="366" t="str">
        <f>IF(คุณลักษณะ!Q22="","",คุณลักษณะ!Q22)</f>
        <v/>
      </c>
      <c r="AG22" s="367" t="str">
        <f>IF(คุณลักษณะ!R22="","",คุณลักษณะ!R22)</f>
        <v/>
      </c>
      <c r="AH22" s="29" t="str">
        <f t="shared" si="18"/>
        <v/>
      </c>
      <c r="AI22" s="136" t="str">
        <f t="shared" si="19"/>
        <v/>
      </c>
      <c r="AJ22" s="152" t="str">
        <f t="shared" si="5"/>
        <v/>
      </c>
      <c r="AK22" s="366" t="str">
        <f>IF(คุณลักษณะ!S22="","",คุณลักษณะ!S22)</f>
        <v/>
      </c>
      <c r="AL22" s="367" t="str">
        <f>IF(คุณลักษณะ!T22="","",คุณลักษณะ!T22)</f>
        <v/>
      </c>
      <c r="AM22" s="367" t="str">
        <f>IF(คุณลักษณะ!U22="","",คุณลักษณะ!U22)</f>
        <v/>
      </c>
      <c r="AN22" s="29" t="str">
        <f t="shared" si="20"/>
        <v/>
      </c>
      <c r="AO22" s="136" t="str">
        <f t="shared" si="21"/>
        <v/>
      </c>
      <c r="AP22" s="152" t="str">
        <f t="shared" si="6"/>
        <v/>
      </c>
      <c r="AQ22" s="366" t="str">
        <f>IF(คุณลักษณะ!V22="","",คุณลักษณะ!V22)</f>
        <v/>
      </c>
      <c r="AR22" s="367" t="str">
        <f>IF(คุณลักษณะ!W22="","",คุณลักษณะ!W22)</f>
        <v/>
      </c>
      <c r="AS22" s="29" t="str">
        <f t="shared" si="24"/>
        <v/>
      </c>
      <c r="AT22" s="209" t="str">
        <f t="shared" si="22"/>
        <v/>
      </c>
      <c r="AU22" s="152" t="str">
        <f t="shared" si="7"/>
        <v/>
      </c>
      <c r="AV22" s="372" t="str">
        <f t="shared" si="23"/>
        <v/>
      </c>
      <c r="AW22" s="216" t="str">
        <f>IF(OR(นักเรียน!N22="ออก",AV22=""),"",ROUND(AV22/$AV$5*$AW$5,0))</f>
        <v/>
      </c>
      <c r="AX22" s="215" t="str">
        <f>IF(OR(นักเรียน!N22="ออก",AW22=""),"",VLOOKUP(AW22,grade2,5,TRUE))</f>
        <v/>
      </c>
      <c r="AY22" s="23" t="str">
        <f>IF(OR(นักเรียน!N22="ออก",AW22=""),"",VLOOKUP(AW22,grade2,4,TRUE))</f>
        <v/>
      </c>
      <c r="AZ22" s="358" t="str">
        <f>IF(คุณลักษณะ!AB22="","",คุณลักษณะ!AB22)</f>
        <v/>
      </c>
      <c r="BA22" s="360"/>
    </row>
    <row r="23" spans="2:53" ht="15.75" customHeight="1" x14ac:dyDescent="0.5">
      <c r="B23" s="20">
        <v>18</v>
      </c>
      <c r="C23" s="133" t="str">
        <f>IF(นักเรียน!C23="","",นักเรียน!C23)</f>
        <v/>
      </c>
      <c r="D23" s="652" t="str">
        <f>IF(นักเรียน!E23="","",นักเรียน!E23)</f>
        <v/>
      </c>
      <c r="E23" s="653"/>
      <c r="F23" s="365" t="str">
        <f>IF(คุณลักษณะ!F23="","",คุณลักษณะ!F23)</f>
        <v/>
      </c>
      <c r="G23" s="358" t="str">
        <f>IF(คุณลักษณะ!G23="","",คุณลักษณะ!G23)</f>
        <v/>
      </c>
      <c r="H23" s="358" t="str">
        <f>IF(คุณลักษณะ!H23="","",คุณลักษณะ!H23)</f>
        <v/>
      </c>
      <c r="I23" s="358" t="str">
        <f>IF(คุณลักษณะ!I23="","",คุณลักษณะ!I23)</f>
        <v/>
      </c>
      <c r="J23" s="21" t="str">
        <f t="shared" si="8"/>
        <v/>
      </c>
      <c r="K23" s="30" t="str">
        <f t="shared" si="9"/>
        <v/>
      </c>
      <c r="L23" s="152" t="str">
        <f t="shared" si="0"/>
        <v/>
      </c>
      <c r="M23" s="365" t="str">
        <f>IF(คุณลักษณะ!J23="","",คุณลักษณะ!J23)</f>
        <v/>
      </c>
      <c r="N23" s="358" t="str">
        <f>IF(คุณลักษณะ!K23="","",คุณลักษณะ!K23)</f>
        <v/>
      </c>
      <c r="O23" s="29" t="str">
        <f t="shared" si="10"/>
        <v/>
      </c>
      <c r="P23" s="30" t="str">
        <f t="shared" si="11"/>
        <v/>
      </c>
      <c r="Q23" s="152" t="str">
        <f t="shared" si="1"/>
        <v/>
      </c>
      <c r="R23" s="366" t="str">
        <f>IF(คุณลักษณะ!L23="","",คุณลักษณะ!L23)</f>
        <v/>
      </c>
      <c r="S23" s="29" t="str">
        <f t="shared" si="12"/>
        <v/>
      </c>
      <c r="T23" s="30" t="str">
        <f t="shared" si="13"/>
        <v/>
      </c>
      <c r="U23" s="152" t="str">
        <f t="shared" si="2"/>
        <v/>
      </c>
      <c r="V23" s="366" t="str">
        <f>IF(คุณลักษณะ!M23="","",คุณลักษณะ!M23)</f>
        <v/>
      </c>
      <c r="W23" s="367" t="str">
        <f>IF(คุณลักษณะ!N23="","",คุณลักษณะ!N23)</f>
        <v/>
      </c>
      <c r="X23" s="29" t="str">
        <f t="shared" si="14"/>
        <v/>
      </c>
      <c r="Y23" s="30" t="str">
        <f t="shared" si="15"/>
        <v/>
      </c>
      <c r="Z23" s="152" t="str">
        <f t="shared" si="3"/>
        <v/>
      </c>
      <c r="AA23" s="366" t="str">
        <f>IF(คุณลักษณะ!O23="","",คุณลักษณะ!O23)</f>
        <v/>
      </c>
      <c r="AB23" s="367" t="str">
        <f>IF(คุณลักษณะ!P23="","",คุณลักษณะ!P23)</f>
        <v/>
      </c>
      <c r="AC23" s="29" t="str">
        <f t="shared" si="16"/>
        <v/>
      </c>
      <c r="AD23" s="30" t="str">
        <f t="shared" si="17"/>
        <v/>
      </c>
      <c r="AE23" s="152" t="str">
        <f t="shared" si="4"/>
        <v/>
      </c>
      <c r="AF23" s="366" t="str">
        <f>IF(คุณลักษณะ!Q23="","",คุณลักษณะ!Q23)</f>
        <v/>
      </c>
      <c r="AG23" s="367" t="str">
        <f>IF(คุณลักษณะ!R23="","",คุณลักษณะ!R23)</f>
        <v/>
      </c>
      <c r="AH23" s="29" t="str">
        <f t="shared" si="18"/>
        <v/>
      </c>
      <c r="AI23" s="136" t="str">
        <f t="shared" si="19"/>
        <v/>
      </c>
      <c r="AJ23" s="152" t="str">
        <f t="shared" si="5"/>
        <v/>
      </c>
      <c r="AK23" s="366" t="str">
        <f>IF(คุณลักษณะ!S23="","",คุณลักษณะ!S23)</f>
        <v/>
      </c>
      <c r="AL23" s="367" t="str">
        <f>IF(คุณลักษณะ!T23="","",คุณลักษณะ!T23)</f>
        <v/>
      </c>
      <c r="AM23" s="367" t="str">
        <f>IF(คุณลักษณะ!U23="","",คุณลักษณะ!U23)</f>
        <v/>
      </c>
      <c r="AN23" s="29" t="str">
        <f t="shared" si="20"/>
        <v/>
      </c>
      <c r="AO23" s="136" t="str">
        <f t="shared" si="21"/>
        <v/>
      </c>
      <c r="AP23" s="152" t="str">
        <f t="shared" si="6"/>
        <v/>
      </c>
      <c r="AQ23" s="366" t="str">
        <f>IF(คุณลักษณะ!V23="","",คุณลักษณะ!V23)</f>
        <v/>
      </c>
      <c r="AR23" s="367" t="str">
        <f>IF(คุณลักษณะ!W23="","",คุณลักษณะ!W23)</f>
        <v/>
      </c>
      <c r="AS23" s="29" t="str">
        <f t="shared" si="24"/>
        <v/>
      </c>
      <c r="AT23" s="209" t="str">
        <f t="shared" si="22"/>
        <v/>
      </c>
      <c r="AU23" s="152" t="str">
        <f t="shared" si="7"/>
        <v/>
      </c>
      <c r="AV23" s="372" t="str">
        <f t="shared" si="23"/>
        <v/>
      </c>
      <c r="AW23" s="216" t="str">
        <f>IF(OR(นักเรียน!N23="ออก",AV23=""),"",ROUND(AV23/$AV$5*$AW$5,0))</f>
        <v/>
      </c>
      <c r="AX23" s="215" t="str">
        <f>IF(OR(นักเรียน!N23="ออก",AW23=""),"",VLOOKUP(AW23,grade2,5,TRUE))</f>
        <v/>
      </c>
      <c r="AY23" s="23" t="str">
        <f>IF(OR(นักเรียน!N23="ออก",AW23=""),"",VLOOKUP(AW23,grade2,4,TRUE))</f>
        <v/>
      </c>
      <c r="AZ23" s="358" t="str">
        <f>IF(คุณลักษณะ!AB23="","",คุณลักษณะ!AB23)</f>
        <v/>
      </c>
      <c r="BA23" s="360"/>
    </row>
    <row r="24" spans="2:53" ht="15.75" customHeight="1" x14ac:dyDescent="0.5">
      <c r="B24" s="20">
        <v>19</v>
      </c>
      <c r="C24" s="133" t="str">
        <f>IF(นักเรียน!C24="","",นักเรียน!C24)</f>
        <v/>
      </c>
      <c r="D24" s="652" t="str">
        <f>IF(นักเรียน!E24="","",นักเรียน!E24)</f>
        <v/>
      </c>
      <c r="E24" s="653"/>
      <c r="F24" s="365" t="str">
        <f>IF(คุณลักษณะ!F24="","",คุณลักษณะ!F24)</f>
        <v/>
      </c>
      <c r="G24" s="358" t="str">
        <f>IF(คุณลักษณะ!G24="","",คุณลักษณะ!G24)</f>
        <v/>
      </c>
      <c r="H24" s="358" t="str">
        <f>IF(คุณลักษณะ!H24="","",คุณลักษณะ!H24)</f>
        <v/>
      </c>
      <c r="I24" s="358" t="str">
        <f>IF(คุณลักษณะ!I24="","",คุณลักษณะ!I24)</f>
        <v/>
      </c>
      <c r="J24" s="21" t="str">
        <f t="shared" si="8"/>
        <v/>
      </c>
      <c r="K24" s="30" t="str">
        <f t="shared" si="9"/>
        <v/>
      </c>
      <c r="L24" s="152" t="str">
        <f t="shared" si="0"/>
        <v/>
      </c>
      <c r="M24" s="365" t="str">
        <f>IF(คุณลักษณะ!J24="","",คุณลักษณะ!J24)</f>
        <v/>
      </c>
      <c r="N24" s="358" t="str">
        <f>IF(คุณลักษณะ!K24="","",คุณลักษณะ!K24)</f>
        <v/>
      </c>
      <c r="O24" s="29" t="str">
        <f t="shared" si="10"/>
        <v/>
      </c>
      <c r="P24" s="30" t="str">
        <f t="shared" si="11"/>
        <v/>
      </c>
      <c r="Q24" s="152" t="str">
        <f t="shared" si="1"/>
        <v/>
      </c>
      <c r="R24" s="366" t="str">
        <f>IF(คุณลักษณะ!L24="","",คุณลักษณะ!L24)</f>
        <v/>
      </c>
      <c r="S24" s="29" t="str">
        <f t="shared" si="12"/>
        <v/>
      </c>
      <c r="T24" s="30" t="str">
        <f t="shared" si="13"/>
        <v/>
      </c>
      <c r="U24" s="152" t="str">
        <f t="shared" si="2"/>
        <v/>
      </c>
      <c r="V24" s="366" t="str">
        <f>IF(คุณลักษณะ!M24="","",คุณลักษณะ!M24)</f>
        <v/>
      </c>
      <c r="W24" s="367" t="str">
        <f>IF(คุณลักษณะ!N24="","",คุณลักษณะ!N24)</f>
        <v/>
      </c>
      <c r="X24" s="29" t="str">
        <f t="shared" si="14"/>
        <v/>
      </c>
      <c r="Y24" s="30" t="str">
        <f t="shared" si="15"/>
        <v/>
      </c>
      <c r="Z24" s="152" t="str">
        <f t="shared" si="3"/>
        <v/>
      </c>
      <c r="AA24" s="366" t="str">
        <f>IF(คุณลักษณะ!O24="","",คุณลักษณะ!O24)</f>
        <v/>
      </c>
      <c r="AB24" s="367" t="str">
        <f>IF(คุณลักษณะ!P24="","",คุณลักษณะ!P24)</f>
        <v/>
      </c>
      <c r="AC24" s="29" t="str">
        <f t="shared" si="16"/>
        <v/>
      </c>
      <c r="AD24" s="30" t="str">
        <f t="shared" si="17"/>
        <v/>
      </c>
      <c r="AE24" s="152" t="str">
        <f t="shared" si="4"/>
        <v/>
      </c>
      <c r="AF24" s="366" t="str">
        <f>IF(คุณลักษณะ!Q24="","",คุณลักษณะ!Q24)</f>
        <v/>
      </c>
      <c r="AG24" s="367" t="str">
        <f>IF(คุณลักษณะ!R24="","",คุณลักษณะ!R24)</f>
        <v/>
      </c>
      <c r="AH24" s="29" t="str">
        <f t="shared" si="18"/>
        <v/>
      </c>
      <c r="AI24" s="136" t="str">
        <f t="shared" si="19"/>
        <v/>
      </c>
      <c r="AJ24" s="152" t="str">
        <f t="shared" si="5"/>
        <v/>
      </c>
      <c r="AK24" s="366" t="str">
        <f>IF(คุณลักษณะ!S24="","",คุณลักษณะ!S24)</f>
        <v/>
      </c>
      <c r="AL24" s="367" t="str">
        <f>IF(คุณลักษณะ!T24="","",คุณลักษณะ!T24)</f>
        <v/>
      </c>
      <c r="AM24" s="367" t="str">
        <f>IF(คุณลักษณะ!U24="","",คุณลักษณะ!U24)</f>
        <v/>
      </c>
      <c r="AN24" s="29" t="str">
        <f t="shared" si="20"/>
        <v/>
      </c>
      <c r="AO24" s="136" t="str">
        <f t="shared" si="21"/>
        <v/>
      </c>
      <c r="AP24" s="152" t="str">
        <f t="shared" si="6"/>
        <v/>
      </c>
      <c r="AQ24" s="366" t="str">
        <f>IF(คุณลักษณะ!V24="","",คุณลักษณะ!V24)</f>
        <v/>
      </c>
      <c r="AR24" s="367" t="str">
        <f>IF(คุณลักษณะ!W24="","",คุณลักษณะ!W24)</f>
        <v/>
      </c>
      <c r="AS24" s="29" t="str">
        <f t="shared" si="24"/>
        <v/>
      </c>
      <c r="AT24" s="209" t="str">
        <f t="shared" si="22"/>
        <v/>
      </c>
      <c r="AU24" s="152" t="str">
        <f t="shared" si="7"/>
        <v/>
      </c>
      <c r="AV24" s="372" t="str">
        <f t="shared" si="23"/>
        <v/>
      </c>
      <c r="AW24" s="216" t="str">
        <f>IF(OR(นักเรียน!N24="ออก",AV24=""),"",ROUND(AV24/$AV$5*$AW$5,0))</f>
        <v/>
      </c>
      <c r="AX24" s="215" t="str">
        <f>IF(OR(นักเรียน!N24="ออก",AW24=""),"",VLOOKUP(AW24,grade2,5,TRUE))</f>
        <v/>
      </c>
      <c r="AY24" s="23" t="str">
        <f>IF(OR(นักเรียน!N24="ออก",AW24=""),"",VLOOKUP(AW24,grade2,4,TRUE))</f>
        <v/>
      </c>
      <c r="AZ24" s="358" t="str">
        <f>IF(คุณลักษณะ!AB24="","",คุณลักษณะ!AB24)</f>
        <v/>
      </c>
      <c r="BA24" s="360"/>
    </row>
    <row r="25" spans="2:53" ht="15.75" customHeight="1" x14ac:dyDescent="0.5">
      <c r="B25" s="20">
        <v>20</v>
      </c>
      <c r="C25" s="133" t="str">
        <f>IF(นักเรียน!C25="","",นักเรียน!C25)</f>
        <v/>
      </c>
      <c r="D25" s="652" t="str">
        <f>IF(นักเรียน!E25="","",นักเรียน!E25)</f>
        <v/>
      </c>
      <c r="E25" s="653"/>
      <c r="F25" s="365" t="str">
        <f>IF(คุณลักษณะ!F25="","",คุณลักษณะ!F25)</f>
        <v/>
      </c>
      <c r="G25" s="358" t="str">
        <f>IF(คุณลักษณะ!G25="","",คุณลักษณะ!G25)</f>
        <v/>
      </c>
      <c r="H25" s="358" t="str">
        <f>IF(คุณลักษณะ!H25="","",คุณลักษณะ!H25)</f>
        <v/>
      </c>
      <c r="I25" s="358" t="str">
        <f>IF(คุณลักษณะ!I25="","",คุณลักษณะ!I25)</f>
        <v/>
      </c>
      <c r="J25" s="21" t="str">
        <f t="shared" si="8"/>
        <v/>
      </c>
      <c r="K25" s="30" t="str">
        <f t="shared" si="9"/>
        <v/>
      </c>
      <c r="L25" s="152" t="str">
        <f t="shared" si="0"/>
        <v/>
      </c>
      <c r="M25" s="365" t="str">
        <f>IF(คุณลักษณะ!J25="","",คุณลักษณะ!J25)</f>
        <v/>
      </c>
      <c r="N25" s="358" t="str">
        <f>IF(คุณลักษณะ!K25="","",คุณลักษณะ!K25)</f>
        <v/>
      </c>
      <c r="O25" s="29" t="str">
        <f t="shared" si="10"/>
        <v/>
      </c>
      <c r="P25" s="30" t="str">
        <f t="shared" si="11"/>
        <v/>
      </c>
      <c r="Q25" s="152" t="str">
        <f t="shared" si="1"/>
        <v/>
      </c>
      <c r="R25" s="366" t="str">
        <f>IF(คุณลักษณะ!L25="","",คุณลักษณะ!L25)</f>
        <v/>
      </c>
      <c r="S25" s="29" t="str">
        <f t="shared" si="12"/>
        <v/>
      </c>
      <c r="T25" s="30" t="str">
        <f t="shared" si="13"/>
        <v/>
      </c>
      <c r="U25" s="152" t="str">
        <f t="shared" si="2"/>
        <v/>
      </c>
      <c r="V25" s="366" t="str">
        <f>IF(คุณลักษณะ!M25="","",คุณลักษณะ!M25)</f>
        <v/>
      </c>
      <c r="W25" s="367" t="str">
        <f>IF(คุณลักษณะ!N25="","",คุณลักษณะ!N25)</f>
        <v/>
      </c>
      <c r="X25" s="29" t="str">
        <f t="shared" si="14"/>
        <v/>
      </c>
      <c r="Y25" s="30" t="str">
        <f t="shared" si="15"/>
        <v/>
      </c>
      <c r="Z25" s="152" t="str">
        <f t="shared" si="3"/>
        <v/>
      </c>
      <c r="AA25" s="366" t="str">
        <f>IF(คุณลักษณะ!O25="","",คุณลักษณะ!O25)</f>
        <v/>
      </c>
      <c r="AB25" s="367" t="str">
        <f>IF(คุณลักษณะ!P25="","",คุณลักษณะ!P25)</f>
        <v/>
      </c>
      <c r="AC25" s="29" t="str">
        <f t="shared" si="16"/>
        <v/>
      </c>
      <c r="AD25" s="30" t="str">
        <f t="shared" si="17"/>
        <v/>
      </c>
      <c r="AE25" s="152" t="str">
        <f t="shared" si="4"/>
        <v/>
      </c>
      <c r="AF25" s="366" t="str">
        <f>IF(คุณลักษณะ!Q25="","",คุณลักษณะ!Q25)</f>
        <v/>
      </c>
      <c r="AG25" s="367" t="str">
        <f>IF(คุณลักษณะ!R25="","",คุณลักษณะ!R25)</f>
        <v/>
      </c>
      <c r="AH25" s="29" t="str">
        <f t="shared" si="18"/>
        <v/>
      </c>
      <c r="AI25" s="136" t="str">
        <f t="shared" si="19"/>
        <v/>
      </c>
      <c r="AJ25" s="152" t="str">
        <f t="shared" si="5"/>
        <v/>
      </c>
      <c r="AK25" s="366" t="str">
        <f>IF(คุณลักษณะ!S25="","",คุณลักษณะ!S25)</f>
        <v/>
      </c>
      <c r="AL25" s="367" t="str">
        <f>IF(คุณลักษณะ!T25="","",คุณลักษณะ!T25)</f>
        <v/>
      </c>
      <c r="AM25" s="367" t="str">
        <f>IF(คุณลักษณะ!U25="","",คุณลักษณะ!U25)</f>
        <v/>
      </c>
      <c r="AN25" s="29" t="str">
        <f t="shared" si="20"/>
        <v/>
      </c>
      <c r="AO25" s="136" t="str">
        <f t="shared" si="21"/>
        <v/>
      </c>
      <c r="AP25" s="152" t="str">
        <f t="shared" si="6"/>
        <v/>
      </c>
      <c r="AQ25" s="366" t="str">
        <f>IF(คุณลักษณะ!V25="","",คุณลักษณะ!V25)</f>
        <v/>
      </c>
      <c r="AR25" s="367" t="str">
        <f>IF(คุณลักษณะ!W25="","",คุณลักษณะ!W25)</f>
        <v/>
      </c>
      <c r="AS25" s="29" t="str">
        <f t="shared" si="24"/>
        <v/>
      </c>
      <c r="AT25" s="209" t="str">
        <f t="shared" si="22"/>
        <v/>
      </c>
      <c r="AU25" s="152" t="str">
        <f t="shared" si="7"/>
        <v/>
      </c>
      <c r="AV25" s="372" t="str">
        <f t="shared" si="23"/>
        <v/>
      </c>
      <c r="AW25" s="216" t="str">
        <f>IF(OR(นักเรียน!N25="ออก",AV25=""),"",ROUND(AV25/$AV$5*$AW$5,0))</f>
        <v/>
      </c>
      <c r="AX25" s="215" t="str">
        <f>IF(OR(นักเรียน!N25="ออก",AW25=""),"",VLOOKUP(AW25,grade2,5,TRUE))</f>
        <v/>
      </c>
      <c r="AY25" s="23" t="str">
        <f>IF(OR(นักเรียน!N25="ออก",AW25=""),"",VLOOKUP(AW25,grade2,4,TRUE))</f>
        <v/>
      </c>
      <c r="AZ25" s="358" t="str">
        <f>IF(คุณลักษณะ!AB25="","",คุณลักษณะ!AB25)</f>
        <v/>
      </c>
      <c r="BA25" s="360"/>
    </row>
    <row r="26" spans="2:53" ht="15.75" customHeight="1" x14ac:dyDescent="0.5">
      <c r="B26" s="19">
        <v>21</v>
      </c>
      <c r="C26" s="133" t="str">
        <f>IF(นักเรียน!C26="","",นักเรียน!C26)</f>
        <v/>
      </c>
      <c r="D26" s="652" t="str">
        <f>IF(นักเรียน!E26="","",นักเรียน!E26)</f>
        <v/>
      </c>
      <c r="E26" s="653"/>
      <c r="F26" s="365" t="str">
        <f>IF(คุณลักษณะ!F26="","",คุณลักษณะ!F26)</f>
        <v/>
      </c>
      <c r="G26" s="358" t="str">
        <f>IF(คุณลักษณะ!G26="","",คุณลักษณะ!G26)</f>
        <v/>
      </c>
      <c r="H26" s="358" t="str">
        <f>IF(คุณลักษณะ!H26="","",คุณลักษณะ!H26)</f>
        <v/>
      </c>
      <c r="I26" s="358" t="str">
        <f>IF(คุณลักษณะ!I26="","",คุณลักษณะ!I26)</f>
        <v/>
      </c>
      <c r="J26" s="21" t="str">
        <f t="shared" si="8"/>
        <v/>
      </c>
      <c r="K26" s="30" t="str">
        <f t="shared" si="9"/>
        <v/>
      </c>
      <c r="L26" s="152" t="str">
        <f t="shared" si="0"/>
        <v/>
      </c>
      <c r="M26" s="365" t="str">
        <f>IF(คุณลักษณะ!J26="","",คุณลักษณะ!J26)</f>
        <v/>
      </c>
      <c r="N26" s="358" t="str">
        <f>IF(คุณลักษณะ!K26="","",คุณลักษณะ!K26)</f>
        <v/>
      </c>
      <c r="O26" s="29" t="str">
        <f t="shared" si="10"/>
        <v/>
      </c>
      <c r="P26" s="30" t="str">
        <f t="shared" si="11"/>
        <v/>
      </c>
      <c r="Q26" s="152" t="str">
        <f t="shared" si="1"/>
        <v/>
      </c>
      <c r="R26" s="366" t="str">
        <f>IF(คุณลักษณะ!L26="","",คุณลักษณะ!L26)</f>
        <v/>
      </c>
      <c r="S26" s="29" t="str">
        <f t="shared" si="12"/>
        <v/>
      </c>
      <c r="T26" s="30" t="str">
        <f t="shared" si="13"/>
        <v/>
      </c>
      <c r="U26" s="152" t="str">
        <f t="shared" si="2"/>
        <v/>
      </c>
      <c r="V26" s="366" t="str">
        <f>IF(คุณลักษณะ!M26="","",คุณลักษณะ!M26)</f>
        <v/>
      </c>
      <c r="W26" s="367" t="str">
        <f>IF(คุณลักษณะ!N26="","",คุณลักษณะ!N26)</f>
        <v/>
      </c>
      <c r="X26" s="29" t="str">
        <f t="shared" si="14"/>
        <v/>
      </c>
      <c r="Y26" s="30" t="str">
        <f t="shared" si="15"/>
        <v/>
      </c>
      <c r="Z26" s="152" t="str">
        <f t="shared" si="3"/>
        <v/>
      </c>
      <c r="AA26" s="366" t="str">
        <f>IF(คุณลักษณะ!O26="","",คุณลักษณะ!O26)</f>
        <v/>
      </c>
      <c r="AB26" s="367" t="str">
        <f>IF(คุณลักษณะ!P26="","",คุณลักษณะ!P26)</f>
        <v/>
      </c>
      <c r="AC26" s="29" t="str">
        <f t="shared" si="16"/>
        <v/>
      </c>
      <c r="AD26" s="30" t="str">
        <f t="shared" si="17"/>
        <v/>
      </c>
      <c r="AE26" s="152" t="str">
        <f t="shared" si="4"/>
        <v/>
      </c>
      <c r="AF26" s="366" t="str">
        <f>IF(คุณลักษณะ!Q26="","",คุณลักษณะ!Q26)</f>
        <v/>
      </c>
      <c r="AG26" s="367" t="str">
        <f>IF(คุณลักษณะ!R26="","",คุณลักษณะ!R26)</f>
        <v/>
      </c>
      <c r="AH26" s="29" t="str">
        <f t="shared" si="18"/>
        <v/>
      </c>
      <c r="AI26" s="136" t="str">
        <f t="shared" si="19"/>
        <v/>
      </c>
      <c r="AJ26" s="152" t="str">
        <f t="shared" si="5"/>
        <v/>
      </c>
      <c r="AK26" s="366" t="str">
        <f>IF(คุณลักษณะ!S26="","",คุณลักษณะ!S26)</f>
        <v/>
      </c>
      <c r="AL26" s="367" t="str">
        <f>IF(คุณลักษณะ!T26="","",คุณลักษณะ!T26)</f>
        <v/>
      </c>
      <c r="AM26" s="367" t="str">
        <f>IF(คุณลักษณะ!U26="","",คุณลักษณะ!U26)</f>
        <v/>
      </c>
      <c r="AN26" s="29" t="str">
        <f t="shared" si="20"/>
        <v/>
      </c>
      <c r="AO26" s="136" t="str">
        <f t="shared" si="21"/>
        <v/>
      </c>
      <c r="AP26" s="152" t="str">
        <f t="shared" si="6"/>
        <v/>
      </c>
      <c r="AQ26" s="366" t="str">
        <f>IF(คุณลักษณะ!V26="","",คุณลักษณะ!V26)</f>
        <v/>
      </c>
      <c r="AR26" s="367" t="str">
        <f>IF(คุณลักษณะ!W26="","",คุณลักษณะ!W26)</f>
        <v/>
      </c>
      <c r="AS26" s="29" t="str">
        <f t="shared" si="24"/>
        <v/>
      </c>
      <c r="AT26" s="209" t="str">
        <f t="shared" si="22"/>
        <v/>
      </c>
      <c r="AU26" s="152" t="str">
        <f t="shared" si="7"/>
        <v/>
      </c>
      <c r="AV26" s="372" t="str">
        <f t="shared" si="23"/>
        <v/>
      </c>
      <c r="AW26" s="216" t="str">
        <f>IF(OR(นักเรียน!N26="ออก",AV26=""),"",ROUND(AV26/$AV$5*$AW$5,0))</f>
        <v/>
      </c>
      <c r="AX26" s="215" t="str">
        <f>IF(OR(นักเรียน!N26="ออก",AW26=""),"",VLOOKUP(AW26,grade2,5,TRUE))</f>
        <v/>
      </c>
      <c r="AY26" s="23" t="str">
        <f>IF(OR(นักเรียน!N26="ออก",AW26=""),"",VLOOKUP(AW26,grade2,4,TRUE))</f>
        <v/>
      </c>
      <c r="AZ26" s="358" t="str">
        <f>IF(คุณลักษณะ!AB26="","",คุณลักษณะ!AB26)</f>
        <v/>
      </c>
      <c r="BA26" s="360"/>
    </row>
    <row r="27" spans="2:53" ht="15.75" customHeight="1" x14ac:dyDescent="0.5">
      <c r="B27" s="20">
        <v>22</v>
      </c>
      <c r="C27" s="133" t="str">
        <f>IF(นักเรียน!C27="","",นักเรียน!C27)</f>
        <v/>
      </c>
      <c r="D27" s="652" t="str">
        <f>IF(นักเรียน!E27="","",นักเรียน!E27)</f>
        <v/>
      </c>
      <c r="E27" s="653"/>
      <c r="F27" s="365" t="str">
        <f>IF(คุณลักษณะ!F27="","",คุณลักษณะ!F27)</f>
        <v/>
      </c>
      <c r="G27" s="358" t="str">
        <f>IF(คุณลักษณะ!G27="","",คุณลักษณะ!G27)</f>
        <v/>
      </c>
      <c r="H27" s="358" t="str">
        <f>IF(คุณลักษณะ!H27="","",คุณลักษณะ!H27)</f>
        <v/>
      </c>
      <c r="I27" s="358" t="str">
        <f>IF(คุณลักษณะ!I27="","",คุณลักษณะ!I27)</f>
        <v/>
      </c>
      <c r="J27" s="21" t="str">
        <f t="shared" si="8"/>
        <v/>
      </c>
      <c r="K27" s="30" t="str">
        <f t="shared" si="9"/>
        <v/>
      </c>
      <c r="L27" s="152" t="str">
        <f t="shared" si="0"/>
        <v/>
      </c>
      <c r="M27" s="365" t="str">
        <f>IF(คุณลักษณะ!J27="","",คุณลักษณะ!J27)</f>
        <v/>
      </c>
      <c r="N27" s="358" t="str">
        <f>IF(คุณลักษณะ!K27="","",คุณลักษณะ!K27)</f>
        <v/>
      </c>
      <c r="O27" s="29" t="str">
        <f t="shared" si="10"/>
        <v/>
      </c>
      <c r="P27" s="30" t="str">
        <f t="shared" si="11"/>
        <v/>
      </c>
      <c r="Q27" s="152" t="str">
        <f t="shared" si="1"/>
        <v/>
      </c>
      <c r="R27" s="366" t="str">
        <f>IF(คุณลักษณะ!L27="","",คุณลักษณะ!L27)</f>
        <v/>
      </c>
      <c r="S27" s="29" t="str">
        <f t="shared" si="12"/>
        <v/>
      </c>
      <c r="T27" s="30" t="str">
        <f t="shared" si="13"/>
        <v/>
      </c>
      <c r="U27" s="152" t="str">
        <f t="shared" si="2"/>
        <v/>
      </c>
      <c r="V27" s="366" t="str">
        <f>IF(คุณลักษณะ!M27="","",คุณลักษณะ!M27)</f>
        <v/>
      </c>
      <c r="W27" s="367" t="str">
        <f>IF(คุณลักษณะ!N27="","",คุณลักษณะ!N27)</f>
        <v/>
      </c>
      <c r="X27" s="29" t="str">
        <f t="shared" si="14"/>
        <v/>
      </c>
      <c r="Y27" s="30" t="str">
        <f t="shared" si="15"/>
        <v/>
      </c>
      <c r="Z27" s="152" t="str">
        <f t="shared" si="3"/>
        <v/>
      </c>
      <c r="AA27" s="366" t="str">
        <f>IF(คุณลักษณะ!O27="","",คุณลักษณะ!O27)</f>
        <v/>
      </c>
      <c r="AB27" s="367" t="str">
        <f>IF(คุณลักษณะ!P27="","",คุณลักษณะ!P27)</f>
        <v/>
      </c>
      <c r="AC27" s="29" t="str">
        <f t="shared" si="16"/>
        <v/>
      </c>
      <c r="AD27" s="30" t="str">
        <f t="shared" si="17"/>
        <v/>
      </c>
      <c r="AE27" s="152" t="str">
        <f t="shared" si="4"/>
        <v/>
      </c>
      <c r="AF27" s="366" t="str">
        <f>IF(คุณลักษณะ!Q27="","",คุณลักษณะ!Q27)</f>
        <v/>
      </c>
      <c r="AG27" s="367" t="str">
        <f>IF(คุณลักษณะ!R27="","",คุณลักษณะ!R27)</f>
        <v/>
      </c>
      <c r="AH27" s="29" t="str">
        <f t="shared" si="18"/>
        <v/>
      </c>
      <c r="AI27" s="136" t="str">
        <f t="shared" si="19"/>
        <v/>
      </c>
      <c r="AJ27" s="152" t="str">
        <f t="shared" si="5"/>
        <v/>
      </c>
      <c r="AK27" s="366" t="str">
        <f>IF(คุณลักษณะ!S27="","",คุณลักษณะ!S27)</f>
        <v/>
      </c>
      <c r="AL27" s="367" t="str">
        <f>IF(คุณลักษณะ!T27="","",คุณลักษณะ!T27)</f>
        <v/>
      </c>
      <c r="AM27" s="367" t="str">
        <f>IF(คุณลักษณะ!U27="","",คุณลักษณะ!U27)</f>
        <v/>
      </c>
      <c r="AN27" s="29" t="str">
        <f t="shared" si="20"/>
        <v/>
      </c>
      <c r="AO27" s="136" t="str">
        <f t="shared" si="21"/>
        <v/>
      </c>
      <c r="AP27" s="152" t="str">
        <f t="shared" si="6"/>
        <v/>
      </c>
      <c r="AQ27" s="366" t="str">
        <f>IF(คุณลักษณะ!V27="","",คุณลักษณะ!V27)</f>
        <v/>
      </c>
      <c r="AR27" s="367" t="str">
        <f>IF(คุณลักษณะ!W27="","",คุณลักษณะ!W27)</f>
        <v/>
      </c>
      <c r="AS27" s="29" t="str">
        <f t="shared" si="24"/>
        <v/>
      </c>
      <c r="AT27" s="209" t="str">
        <f t="shared" si="22"/>
        <v/>
      </c>
      <c r="AU27" s="152" t="str">
        <f t="shared" si="7"/>
        <v/>
      </c>
      <c r="AV27" s="372" t="str">
        <f t="shared" si="23"/>
        <v/>
      </c>
      <c r="AW27" s="216" t="str">
        <f>IF(OR(นักเรียน!N27="ออก",AV27=""),"",ROUND(AV27/$AV$5*$AW$5,0))</f>
        <v/>
      </c>
      <c r="AX27" s="215" t="str">
        <f>IF(OR(นักเรียน!N27="ออก",AW27=""),"",VLOOKUP(AW27,grade2,5,TRUE))</f>
        <v/>
      </c>
      <c r="AY27" s="23" t="str">
        <f>IF(OR(นักเรียน!N27="ออก",AW27=""),"",VLOOKUP(AW27,grade2,4,TRUE))</f>
        <v/>
      </c>
      <c r="AZ27" s="358" t="str">
        <f>IF(คุณลักษณะ!AB27="","",คุณลักษณะ!AB27)</f>
        <v/>
      </c>
      <c r="BA27" s="360"/>
    </row>
    <row r="28" spans="2:53" ht="15.75" customHeight="1" x14ac:dyDescent="0.5">
      <c r="B28" s="20">
        <v>23</v>
      </c>
      <c r="C28" s="133" t="str">
        <f>IF(นักเรียน!C28="","",นักเรียน!C28)</f>
        <v/>
      </c>
      <c r="D28" s="652" t="str">
        <f>IF(นักเรียน!E28="","",นักเรียน!E28)</f>
        <v/>
      </c>
      <c r="E28" s="653"/>
      <c r="F28" s="365" t="str">
        <f>IF(คุณลักษณะ!F28="","",คุณลักษณะ!F28)</f>
        <v/>
      </c>
      <c r="G28" s="358" t="str">
        <f>IF(คุณลักษณะ!G28="","",คุณลักษณะ!G28)</f>
        <v/>
      </c>
      <c r="H28" s="358" t="str">
        <f>IF(คุณลักษณะ!H28="","",คุณลักษณะ!H28)</f>
        <v/>
      </c>
      <c r="I28" s="358" t="str">
        <f>IF(คุณลักษณะ!I28="","",คุณลักษณะ!I28)</f>
        <v/>
      </c>
      <c r="J28" s="21" t="str">
        <f t="shared" si="8"/>
        <v/>
      </c>
      <c r="K28" s="30" t="str">
        <f t="shared" si="9"/>
        <v/>
      </c>
      <c r="L28" s="152" t="str">
        <f t="shared" si="0"/>
        <v/>
      </c>
      <c r="M28" s="365" t="str">
        <f>IF(คุณลักษณะ!J28="","",คุณลักษณะ!J28)</f>
        <v/>
      </c>
      <c r="N28" s="358" t="str">
        <f>IF(คุณลักษณะ!K28="","",คุณลักษณะ!K28)</f>
        <v/>
      </c>
      <c r="O28" s="29" t="str">
        <f t="shared" si="10"/>
        <v/>
      </c>
      <c r="P28" s="30" t="str">
        <f t="shared" si="11"/>
        <v/>
      </c>
      <c r="Q28" s="152" t="str">
        <f t="shared" si="1"/>
        <v/>
      </c>
      <c r="R28" s="366" t="str">
        <f>IF(คุณลักษณะ!L28="","",คุณลักษณะ!L28)</f>
        <v/>
      </c>
      <c r="S28" s="29" t="str">
        <f t="shared" si="12"/>
        <v/>
      </c>
      <c r="T28" s="30" t="str">
        <f t="shared" si="13"/>
        <v/>
      </c>
      <c r="U28" s="152" t="str">
        <f t="shared" si="2"/>
        <v/>
      </c>
      <c r="V28" s="366" t="str">
        <f>IF(คุณลักษณะ!M28="","",คุณลักษณะ!M28)</f>
        <v/>
      </c>
      <c r="W28" s="367" t="str">
        <f>IF(คุณลักษณะ!N28="","",คุณลักษณะ!N28)</f>
        <v/>
      </c>
      <c r="X28" s="29" t="str">
        <f t="shared" si="14"/>
        <v/>
      </c>
      <c r="Y28" s="30" t="str">
        <f t="shared" si="15"/>
        <v/>
      </c>
      <c r="Z28" s="152" t="str">
        <f t="shared" si="3"/>
        <v/>
      </c>
      <c r="AA28" s="366" t="str">
        <f>IF(คุณลักษณะ!O28="","",คุณลักษณะ!O28)</f>
        <v/>
      </c>
      <c r="AB28" s="367" t="str">
        <f>IF(คุณลักษณะ!P28="","",คุณลักษณะ!P28)</f>
        <v/>
      </c>
      <c r="AC28" s="29" t="str">
        <f t="shared" si="16"/>
        <v/>
      </c>
      <c r="AD28" s="30" t="str">
        <f t="shared" si="17"/>
        <v/>
      </c>
      <c r="AE28" s="152" t="str">
        <f t="shared" si="4"/>
        <v/>
      </c>
      <c r="AF28" s="366" t="str">
        <f>IF(คุณลักษณะ!Q28="","",คุณลักษณะ!Q28)</f>
        <v/>
      </c>
      <c r="AG28" s="367" t="str">
        <f>IF(คุณลักษณะ!R28="","",คุณลักษณะ!R28)</f>
        <v/>
      </c>
      <c r="AH28" s="29" t="str">
        <f t="shared" si="18"/>
        <v/>
      </c>
      <c r="AI28" s="136" t="str">
        <f t="shared" si="19"/>
        <v/>
      </c>
      <c r="AJ28" s="152" t="str">
        <f t="shared" si="5"/>
        <v/>
      </c>
      <c r="AK28" s="366" t="str">
        <f>IF(คุณลักษณะ!S28="","",คุณลักษณะ!S28)</f>
        <v/>
      </c>
      <c r="AL28" s="367" t="str">
        <f>IF(คุณลักษณะ!T28="","",คุณลักษณะ!T28)</f>
        <v/>
      </c>
      <c r="AM28" s="367" t="str">
        <f>IF(คุณลักษณะ!U28="","",คุณลักษณะ!U28)</f>
        <v/>
      </c>
      <c r="AN28" s="29" t="str">
        <f t="shared" si="20"/>
        <v/>
      </c>
      <c r="AO28" s="136" t="str">
        <f t="shared" si="21"/>
        <v/>
      </c>
      <c r="AP28" s="152" t="str">
        <f t="shared" si="6"/>
        <v/>
      </c>
      <c r="AQ28" s="366" t="str">
        <f>IF(คุณลักษณะ!V28="","",คุณลักษณะ!V28)</f>
        <v/>
      </c>
      <c r="AR28" s="367" t="str">
        <f>IF(คุณลักษณะ!W28="","",คุณลักษณะ!W28)</f>
        <v/>
      </c>
      <c r="AS28" s="29" t="str">
        <f t="shared" si="24"/>
        <v/>
      </c>
      <c r="AT28" s="209" t="str">
        <f t="shared" si="22"/>
        <v/>
      </c>
      <c r="AU28" s="152" t="str">
        <f t="shared" si="7"/>
        <v/>
      </c>
      <c r="AV28" s="372" t="str">
        <f t="shared" si="23"/>
        <v/>
      </c>
      <c r="AW28" s="216" t="str">
        <f>IF(OR(นักเรียน!N28="ออก",AV28=""),"",ROUND(AV28/$AV$5*$AW$5,0))</f>
        <v/>
      </c>
      <c r="AX28" s="215" t="str">
        <f>IF(OR(นักเรียน!N28="ออก",AW28=""),"",VLOOKUP(AW28,grade2,5,TRUE))</f>
        <v/>
      </c>
      <c r="AY28" s="23" t="str">
        <f>IF(OR(นักเรียน!N28="ออก",AW28=""),"",VLOOKUP(AW28,grade2,4,TRUE))</f>
        <v/>
      </c>
      <c r="AZ28" s="358" t="str">
        <f>IF(คุณลักษณะ!AB28="","",คุณลักษณะ!AB28)</f>
        <v/>
      </c>
      <c r="BA28" s="360"/>
    </row>
    <row r="29" spans="2:53" ht="15.75" customHeight="1" x14ac:dyDescent="0.5">
      <c r="B29" s="20">
        <v>24</v>
      </c>
      <c r="C29" s="133" t="str">
        <f>IF(นักเรียน!C29="","",นักเรียน!C29)</f>
        <v/>
      </c>
      <c r="D29" s="652" t="str">
        <f>IF(นักเรียน!E29="","",นักเรียน!E29)</f>
        <v/>
      </c>
      <c r="E29" s="653"/>
      <c r="F29" s="365" t="str">
        <f>IF(คุณลักษณะ!F29="","",คุณลักษณะ!F29)</f>
        <v/>
      </c>
      <c r="G29" s="358" t="str">
        <f>IF(คุณลักษณะ!G29="","",คุณลักษณะ!G29)</f>
        <v/>
      </c>
      <c r="H29" s="358" t="str">
        <f>IF(คุณลักษณะ!H29="","",คุณลักษณะ!H29)</f>
        <v/>
      </c>
      <c r="I29" s="358" t="str">
        <f>IF(คุณลักษณะ!I29="","",คุณลักษณะ!I29)</f>
        <v/>
      </c>
      <c r="J29" s="21" t="str">
        <f t="shared" si="8"/>
        <v/>
      </c>
      <c r="K29" s="30" t="str">
        <f t="shared" si="9"/>
        <v/>
      </c>
      <c r="L29" s="152" t="str">
        <f t="shared" si="0"/>
        <v/>
      </c>
      <c r="M29" s="365" t="str">
        <f>IF(คุณลักษณะ!J29="","",คุณลักษณะ!J29)</f>
        <v/>
      </c>
      <c r="N29" s="358" t="str">
        <f>IF(คุณลักษณะ!K29="","",คุณลักษณะ!K29)</f>
        <v/>
      </c>
      <c r="O29" s="29" t="str">
        <f t="shared" si="10"/>
        <v/>
      </c>
      <c r="P29" s="30" t="str">
        <f t="shared" si="11"/>
        <v/>
      </c>
      <c r="Q29" s="152" t="str">
        <f t="shared" si="1"/>
        <v/>
      </c>
      <c r="R29" s="366" t="str">
        <f>IF(คุณลักษณะ!L29="","",คุณลักษณะ!L29)</f>
        <v/>
      </c>
      <c r="S29" s="29" t="str">
        <f t="shared" si="12"/>
        <v/>
      </c>
      <c r="T29" s="30" t="str">
        <f t="shared" si="13"/>
        <v/>
      </c>
      <c r="U29" s="152" t="str">
        <f t="shared" si="2"/>
        <v/>
      </c>
      <c r="V29" s="366" t="str">
        <f>IF(คุณลักษณะ!M29="","",คุณลักษณะ!M29)</f>
        <v/>
      </c>
      <c r="W29" s="367" t="str">
        <f>IF(คุณลักษณะ!N29="","",คุณลักษณะ!N29)</f>
        <v/>
      </c>
      <c r="X29" s="29" t="str">
        <f t="shared" si="14"/>
        <v/>
      </c>
      <c r="Y29" s="30" t="str">
        <f t="shared" si="15"/>
        <v/>
      </c>
      <c r="Z29" s="152" t="str">
        <f t="shared" si="3"/>
        <v/>
      </c>
      <c r="AA29" s="366" t="str">
        <f>IF(คุณลักษณะ!O29="","",คุณลักษณะ!O29)</f>
        <v/>
      </c>
      <c r="AB29" s="367" t="str">
        <f>IF(คุณลักษณะ!P29="","",คุณลักษณะ!P29)</f>
        <v/>
      </c>
      <c r="AC29" s="29" t="str">
        <f t="shared" si="16"/>
        <v/>
      </c>
      <c r="AD29" s="30" t="str">
        <f t="shared" si="17"/>
        <v/>
      </c>
      <c r="AE29" s="152" t="str">
        <f t="shared" si="4"/>
        <v/>
      </c>
      <c r="AF29" s="366" t="str">
        <f>IF(คุณลักษณะ!Q29="","",คุณลักษณะ!Q29)</f>
        <v/>
      </c>
      <c r="AG29" s="367" t="str">
        <f>IF(คุณลักษณะ!R29="","",คุณลักษณะ!R29)</f>
        <v/>
      </c>
      <c r="AH29" s="29" t="str">
        <f t="shared" si="18"/>
        <v/>
      </c>
      <c r="AI29" s="136" t="str">
        <f t="shared" si="19"/>
        <v/>
      </c>
      <c r="AJ29" s="152" t="str">
        <f t="shared" si="5"/>
        <v/>
      </c>
      <c r="AK29" s="366" t="str">
        <f>IF(คุณลักษณะ!S29="","",คุณลักษณะ!S29)</f>
        <v/>
      </c>
      <c r="AL29" s="367" t="str">
        <f>IF(คุณลักษณะ!T29="","",คุณลักษณะ!T29)</f>
        <v/>
      </c>
      <c r="AM29" s="367" t="str">
        <f>IF(คุณลักษณะ!U29="","",คุณลักษณะ!U29)</f>
        <v/>
      </c>
      <c r="AN29" s="29" t="str">
        <f t="shared" si="20"/>
        <v/>
      </c>
      <c r="AO29" s="136" t="str">
        <f t="shared" si="21"/>
        <v/>
      </c>
      <c r="AP29" s="152" t="str">
        <f t="shared" si="6"/>
        <v/>
      </c>
      <c r="AQ29" s="366" t="str">
        <f>IF(คุณลักษณะ!V29="","",คุณลักษณะ!V29)</f>
        <v/>
      </c>
      <c r="AR29" s="367" t="str">
        <f>IF(คุณลักษณะ!W29="","",คุณลักษณะ!W29)</f>
        <v/>
      </c>
      <c r="AS29" s="29" t="str">
        <f t="shared" si="24"/>
        <v/>
      </c>
      <c r="AT29" s="209" t="str">
        <f t="shared" si="22"/>
        <v/>
      </c>
      <c r="AU29" s="152" t="str">
        <f t="shared" si="7"/>
        <v/>
      </c>
      <c r="AV29" s="372" t="str">
        <f t="shared" si="23"/>
        <v/>
      </c>
      <c r="AW29" s="216" t="str">
        <f>IF(OR(นักเรียน!N29="ออก",AV29=""),"",ROUND(AV29/$AV$5*$AW$5,0))</f>
        <v/>
      </c>
      <c r="AX29" s="215" t="str">
        <f>IF(OR(นักเรียน!N29="ออก",AW29=""),"",VLOOKUP(AW29,grade2,5,TRUE))</f>
        <v/>
      </c>
      <c r="AY29" s="23" t="str">
        <f>IF(OR(นักเรียน!N29="ออก",AW29=""),"",VLOOKUP(AW29,grade2,4,TRUE))</f>
        <v/>
      </c>
      <c r="AZ29" s="358" t="str">
        <f>IF(คุณลักษณะ!AB29="","",คุณลักษณะ!AB29)</f>
        <v/>
      </c>
      <c r="BA29" s="360"/>
    </row>
    <row r="30" spans="2:53" ht="15.75" customHeight="1" x14ac:dyDescent="0.5">
      <c r="B30" s="19">
        <v>25</v>
      </c>
      <c r="C30" s="133" t="str">
        <f>IF(นักเรียน!C30="","",นักเรียน!C30)</f>
        <v/>
      </c>
      <c r="D30" s="652" t="str">
        <f>IF(นักเรียน!E30="","",นักเรียน!E30)</f>
        <v/>
      </c>
      <c r="E30" s="653"/>
      <c r="F30" s="365" t="str">
        <f>IF(คุณลักษณะ!F30="","",คุณลักษณะ!F30)</f>
        <v/>
      </c>
      <c r="G30" s="358" t="str">
        <f>IF(คุณลักษณะ!G30="","",คุณลักษณะ!G30)</f>
        <v/>
      </c>
      <c r="H30" s="358" t="str">
        <f>IF(คุณลักษณะ!H30="","",คุณลักษณะ!H30)</f>
        <v/>
      </c>
      <c r="I30" s="358" t="str">
        <f>IF(คุณลักษณะ!I30="","",คุณลักษณะ!I30)</f>
        <v/>
      </c>
      <c r="J30" s="21" t="str">
        <f t="shared" si="8"/>
        <v/>
      </c>
      <c r="K30" s="30" t="str">
        <f t="shared" si="9"/>
        <v/>
      </c>
      <c r="L30" s="152" t="str">
        <f t="shared" si="0"/>
        <v/>
      </c>
      <c r="M30" s="365" t="str">
        <f>IF(คุณลักษณะ!J30="","",คุณลักษณะ!J30)</f>
        <v/>
      </c>
      <c r="N30" s="358" t="str">
        <f>IF(คุณลักษณะ!K30="","",คุณลักษณะ!K30)</f>
        <v/>
      </c>
      <c r="O30" s="29" t="str">
        <f t="shared" si="10"/>
        <v/>
      </c>
      <c r="P30" s="30" t="str">
        <f t="shared" si="11"/>
        <v/>
      </c>
      <c r="Q30" s="152" t="str">
        <f t="shared" si="1"/>
        <v/>
      </c>
      <c r="R30" s="366" t="str">
        <f>IF(คุณลักษณะ!L30="","",คุณลักษณะ!L30)</f>
        <v/>
      </c>
      <c r="S30" s="29" t="str">
        <f t="shared" si="12"/>
        <v/>
      </c>
      <c r="T30" s="30" t="str">
        <f t="shared" si="13"/>
        <v/>
      </c>
      <c r="U30" s="152" t="str">
        <f t="shared" si="2"/>
        <v/>
      </c>
      <c r="V30" s="366" t="str">
        <f>IF(คุณลักษณะ!M30="","",คุณลักษณะ!M30)</f>
        <v/>
      </c>
      <c r="W30" s="367" t="str">
        <f>IF(คุณลักษณะ!N30="","",คุณลักษณะ!N30)</f>
        <v/>
      </c>
      <c r="X30" s="29" t="str">
        <f t="shared" si="14"/>
        <v/>
      </c>
      <c r="Y30" s="30" t="str">
        <f t="shared" si="15"/>
        <v/>
      </c>
      <c r="Z30" s="152" t="str">
        <f t="shared" si="3"/>
        <v/>
      </c>
      <c r="AA30" s="366" t="str">
        <f>IF(คุณลักษณะ!O30="","",คุณลักษณะ!O30)</f>
        <v/>
      </c>
      <c r="AB30" s="367" t="str">
        <f>IF(คุณลักษณะ!P30="","",คุณลักษณะ!P30)</f>
        <v/>
      </c>
      <c r="AC30" s="29" t="str">
        <f t="shared" si="16"/>
        <v/>
      </c>
      <c r="AD30" s="30" t="str">
        <f t="shared" si="17"/>
        <v/>
      </c>
      <c r="AE30" s="152" t="str">
        <f t="shared" si="4"/>
        <v/>
      </c>
      <c r="AF30" s="366" t="str">
        <f>IF(คุณลักษณะ!Q30="","",คุณลักษณะ!Q30)</f>
        <v/>
      </c>
      <c r="AG30" s="367" t="str">
        <f>IF(คุณลักษณะ!R30="","",คุณลักษณะ!R30)</f>
        <v/>
      </c>
      <c r="AH30" s="29" t="str">
        <f t="shared" si="18"/>
        <v/>
      </c>
      <c r="AI30" s="136" t="str">
        <f t="shared" si="19"/>
        <v/>
      </c>
      <c r="AJ30" s="152" t="str">
        <f t="shared" si="5"/>
        <v/>
      </c>
      <c r="AK30" s="366" t="str">
        <f>IF(คุณลักษณะ!S30="","",คุณลักษณะ!S30)</f>
        <v/>
      </c>
      <c r="AL30" s="367" t="str">
        <f>IF(คุณลักษณะ!T30="","",คุณลักษณะ!T30)</f>
        <v/>
      </c>
      <c r="AM30" s="367" t="str">
        <f>IF(คุณลักษณะ!U30="","",คุณลักษณะ!U30)</f>
        <v/>
      </c>
      <c r="AN30" s="29" t="str">
        <f t="shared" si="20"/>
        <v/>
      </c>
      <c r="AO30" s="136" t="str">
        <f t="shared" si="21"/>
        <v/>
      </c>
      <c r="AP30" s="152" t="str">
        <f t="shared" si="6"/>
        <v/>
      </c>
      <c r="AQ30" s="366" t="str">
        <f>IF(คุณลักษณะ!V30="","",คุณลักษณะ!V30)</f>
        <v/>
      </c>
      <c r="AR30" s="367" t="str">
        <f>IF(คุณลักษณะ!W30="","",คุณลักษณะ!W30)</f>
        <v/>
      </c>
      <c r="AS30" s="29" t="str">
        <f t="shared" si="24"/>
        <v/>
      </c>
      <c r="AT30" s="209" t="str">
        <f t="shared" si="22"/>
        <v/>
      </c>
      <c r="AU30" s="152" t="str">
        <f t="shared" si="7"/>
        <v/>
      </c>
      <c r="AV30" s="372" t="str">
        <f t="shared" si="23"/>
        <v/>
      </c>
      <c r="AW30" s="216" t="str">
        <f>IF(OR(นักเรียน!N30="ออก",AV30=""),"",ROUND(AV30/$AV$5*$AW$5,0))</f>
        <v/>
      </c>
      <c r="AX30" s="215" t="str">
        <f>IF(OR(นักเรียน!N30="ออก",AW30=""),"",VLOOKUP(AW30,grade2,5,TRUE))</f>
        <v/>
      </c>
      <c r="AY30" s="23" t="str">
        <f>IF(OR(นักเรียน!N30="ออก",AW30=""),"",VLOOKUP(AW30,grade2,4,TRUE))</f>
        <v/>
      </c>
      <c r="AZ30" s="358" t="str">
        <f>IF(คุณลักษณะ!AB30="","",คุณลักษณะ!AB30)</f>
        <v/>
      </c>
      <c r="BA30" s="360"/>
    </row>
    <row r="31" spans="2:53" ht="15.75" customHeight="1" x14ac:dyDescent="0.5">
      <c r="B31" s="20">
        <v>26</v>
      </c>
      <c r="C31" s="133" t="str">
        <f>IF(นักเรียน!C31="","",นักเรียน!C31)</f>
        <v/>
      </c>
      <c r="D31" s="652" t="str">
        <f>IF(นักเรียน!E31="","",นักเรียน!E31)</f>
        <v/>
      </c>
      <c r="E31" s="653"/>
      <c r="F31" s="365" t="str">
        <f>IF(คุณลักษณะ!F31="","",คุณลักษณะ!F31)</f>
        <v/>
      </c>
      <c r="G31" s="358" t="str">
        <f>IF(คุณลักษณะ!G31="","",คุณลักษณะ!G31)</f>
        <v/>
      </c>
      <c r="H31" s="358" t="str">
        <f>IF(คุณลักษณะ!H31="","",คุณลักษณะ!H31)</f>
        <v/>
      </c>
      <c r="I31" s="358" t="str">
        <f>IF(คุณลักษณะ!I31="","",คุณลักษณะ!I31)</f>
        <v/>
      </c>
      <c r="J31" s="21" t="str">
        <f t="shared" si="8"/>
        <v/>
      </c>
      <c r="K31" s="30" t="str">
        <f t="shared" si="9"/>
        <v/>
      </c>
      <c r="L31" s="152" t="str">
        <f t="shared" si="0"/>
        <v/>
      </c>
      <c r="M31" s="365" t="str">
        <f>IF(คุณลักษณะ!J31="","",คุณลักษณะ!J31)</f>
        <v/>
      </c>
      <c r="N31" s="358" t="str">
        <f>IF(คุณลักษณะ!K31="","",คุณลักษณะ!K31)</f>
        <v/>
      </c>
      <c r="O31" s="29" t="str">
        <f t="shared" si="10"/>
        <v/>
      </c>
      <c r="P31" s="30" t="str">
        <f t="shared" si="11"/>
        <v/>
      </c>
      <c r="Q31" s="152" t="str">
        <f t="shared" si="1"/>
        <v/>
      </c>
      <c r="R31" s="366" t="str">
        <f>IF(คุณลักษณะ!L31="","",คุณลักษณะ!L31)</f>
        <v/>
      </c>
      <c r="S31" s="29" t="str">
        <f t="shared" si="12"/>
        <v/>
      </c>
      <c r="T31" s="30" t="str">
        <f t="shared" si="13"/>
        <v/>
      </c>
      <c r="U31" s="152" t="str">
        <f t="shared" si="2"/>
        <v/>
      </c>
      <c r="V31" s="366" t="str">
        <f>IF(คุณลักษณะ!M31="","",คุณลักษณะ!M31)</f>
        <v/>
      </c>
      <c r="W31" s="367" t="str">
        <f>IF(คุณลักษณะ!N31="","",คุณลักษณะ!N31)</f>
        <v/>
      </c>
      <c r="X31" s="29" t="str">
        <f t="shared" si="14"/>
        <v/>
      </c>
      <c r="Y31" s="30" t="str">
        <f t="shared" si="15"/>
        <v/>
      </c>
      <c r="Z31" s="152" t="str">
        <f t="shared" si="3"/>
        <v/>
      </c>
      <c r="AA31" s="366" t="str">
        <f>IF(คุณลักษณะ!O31="","",คุณลักษณะ!O31)</f>
        <v/>
      </c>
      <c r="AB31" s="367" t="str">
        <f>IF(คุณลักษณะ!P31="","",คุณลักษณะ!P31)</f>
        <v/>
      </c>
      <c r="AC31" s="29" t="str">
        <f t="shared" si="16"/>
        <v/>
      </c>
      <c r="AD31" s="30" t="str">
        <f t="shared" si="17"/>
        <v/>
      </c>
      <c r="AE31" s="152" t="str">
        <f t="shared" si="4"/>
        <v/>
      </c>
      <c r="AF31" s="366" t="str">
        <f>IF(คุณลักษณะ!Q31="","",คุณลักษณะ!Q31)</f>
        <v/>
      </c>
      <c r="AG31" s="367" t="str">
        <f>IF(คุณลักษณะ!R31="","",คุณลักษณะ!R31)</f>
        <v/>
      </c>
      <c r="AH31" s="29" t="str">
        <f t="shared" si="18"/>
        <v/>
      </c>
      <c r="AI31" s="136" t="str">
        <f t="shared" si="19"/>
        <v/>
      </c>
      <c r="AJ31" s="152" t="str">
        <f t="shared" si="5"/>
        <v/>
      </c>
      <c r="AK31" s="366" t="str">
        <f>IF(คุณลักษณะ!S31="","",คุณลักษณะ!S31)</f>
        <v/>
      </c>
      <c r="AL31" s="367" t="str">
        <f>IF(คุณลักษณะ!T31="","",คุณลักษณะ!T31)</f>
        <v/>
      </c>
      <c r="AM31" s="367" t="str">
        <f>IF(คุณลักษณะ!U31="","",คุณลักษณะ!U31)</f>
        <v/>
      </c>
      <c r="AN31" s="29" t="str">
        <f t="shared" si="20"/>
        <v/>
      </c>
      <c r="AO31" s="136" t="str">
        <f t="shared" si="21"/>
        <v/>
      </c>
      <c r="AP31" s="152" t="str">
        <f t="shared" si="6"/>
        <v/>
      </c>
      <c r="AQ31" s="366" t="str">
        <f>IF(คุณลักษณะ!V31="","",คุณลักษณะ!V31)</f>
        <v/>
      </c>
      <c r="AR31" s="367" t="str">
        <f>IF(คุณลักษณะ!W31="","",คุณลักษณะ!W31)</f>
        <v/>
      </c>
      <c r="AS31" s="29" t="str">
        <f t="shared" si="24"/>
        <v/>
      </c>
      <c r="AT31" s="209" t="str">
        <f t="shared" si="22"/>
        <v/>
      </c>
      <c r="AU31" s="152" t="str">
        <f t="shared" si="7"/>
        <v/>
      </c>
      <c r="AV31" s="372" t="str">
        <f t="shared" si="23"/>
        <v/>
      </c>
      <c r="AW31" s="216" t="str">
        <f>IF(OR(นักเรียน!N31="ออก",AV31=""),"",ROUND(AV31/$AV$5*$AW$5,0))</f>
        <v/>
      </c>
      <c r="AX31" s="215" t="str">
        <f>IF(OR(นักเรียน!N31="ออก",AW31=""),"",VLOOKUP(AW31,grade2,5,TRUE))</f>
        <v/>
      </c>
      <c r="AY31" s="23" t="str">
        <f>IF(OR(นักเรียน!N31="ออก",AW31=""),"",VLOOKUP(AW31,grade2,4,TRUE))</f>
        <v/>
      </c>
      <c r="AZ31" s="358" t="str">
        <f>IF(คุณลักษณะ!AB31="","",คุณลักษณะ!AB31)</f>
        <v/>
      </c>
      <c r="BA31" s="360"/>
    </row>
    <row r="32" spans="2:53" ht="15.75" customHeight="1" x14ac:dyDescent="0.5">
      <c r="B32" s="20">
        <v>27</v>
      </c>
      <c r="C32" s="133" t="str">
        <f>IF(นักเรียน!C32="","",นักเรียน!C32)</f>
        <v/>
      </c>
      <c r="D32" s="652" t="str">
        <f>IF(นักเรียน!E32="","",นักเรียน!E32)</f>
        <v/>
      </c>
      <c r="E32" s="653"/>
      <c r="F32" s="365" t="str">
        <f>IF(คุณลักษณะ!F32="","",คุณลักษณะ!F32)</f>
        <v/>
      </c>
      <c r="G32" s="358" t="str">
        <f>IF(คุณลักษณะ!G32="","",คุณลักษณะ!G32)</f>
        <v/>
      </c>
      <c r="H32" s="358" t="str">
        <f>IF(คุณลักษณะ!H32="","",คุณลักษณะ!H32)</f>
        <v/>
      </c>
      <c r="I32" s="358" t="str">
        <f>IF(คุณลักษณะ!I32="","",คุณลักษณะ!I32)</f>
        <v/>
      </c>
      <c r="J32" s="21" t="str">
        <f t="shared" si="8"/>
        <v/>
      </c>
      <c r="K32" s="30" t="str">
        <f t="shared" si="9"/>
        <v/>
      </c>
      <c r="L32" s="152" t="str">
        <f t="shared" si="0"/>
        <v/>
      </c>
      <c r="M32" s="365" t="str">
        <f>IF(คุณลักษณะ!J32="","",คุณลักษณะ!J32)</f>
        <v/>
      </c>
      <c r="N32" s="358" t="str">
        <f>IF(คุณลักษณะ!K32="","",คุณลักษณะ!K32)</f>
        <v/>
      </c>
      <c r="O32" s="29" t="str">
        <f t="shared" si="10"/>
        <v/>
      </c>
      <c r="P32" s="30" t="str">
        <f t="shared" si="11"/>
        <v/>
      </c>
      <c r="Q32" s="152" t="str">
        <f t="shared" si="1"/>
        <v/>
      </c>
      <c r="R32" s="366" t="str">
        <f>IF(คุณลักษณะ!L32="","",คุณลักษณะ!L32)</f>
        <v/>
      </c>
      <c r="S32" s="29" t="str">
        <f t="shared" si="12"/>
        <v/>
      </c>
      <c r="T32" s="30" t="str">
        <f t="shared" si="13"/>
        <v/>
      </c>
      <c r="U32" s="152" t="str">
        <f t="shared" si="2"/>
        <v/>
      </c>
      <c r="V32" s="366" t="str">
        <f>IF(คุณลักษณะ!M32="","",คุณลักษณะ!M32)</f>
        <v/>
      </c>
      <c r="W32" s="367" t="str">
        <f>IF(คุณลักษณะ!N32="","",คุณลักษณะ!N32)</f>
        <v/>
      </c>
      <c r="X32" s="29" t="str">
        <f t="shared" si="14"/>
        <v/>
      </c>
      <c r="Y32" s="30" t="str">
        <f t="shared" si="15"/>
        <v/>
      </c>
      <c r="Z32" s="152" t="str">
        <f t="shared" si="3"/>
        <v/>
      </c>
      <c r="AA32" s="366" t="str">
        <f>IF(คุณลักษณะ!O32="","",คุณลักษณะ!O32)</f>
        <v/>
      </c>
      <c r="AB32" s="367" t="str">
        <f>IF(คุณลักษณะ!P32="","",คุณลักษณะ!P32)</f>
        <v/>
      </c>
      <c r="AC32" s="29" t="str">
        <f t="shared" si="16"/>
        <v/>
      </c>
      <c r="AD32" s="30" t="str">
        <f t="shared" si="17"/>
        <v/>
      </c>
      <c r="AE32" s="152" t="str">
        <f t="shared" si="4"/>
        <v/>
      </c>
      <c r="AF32" s="366" t="str">
        <f>IF(คุณลักษณะ!Q32="","",คุณลักษณะ!Q32)</f>
        <v/>
      </c>
      <c r="AG32" s="367" t="str">
        <f>IF(คุณลักษณะ!R32="","",คุณลักษณะ!R32)</f>
        <v/>
      </c>
      <c r="AH32" s="29" t="str">
        <f t="shared" si="18"/>
        <v/>
      </c>
      <c r="AI32" s="136" t="str">
        <f t="shared" si="19"/>
        <v/>
      </c>
      <c r="AJ32" s="152" t="str">
        <f t="shared" si="5"/>
        <v/>
      </c>
      <c r="AK32" s="366" t="str">
        <f>IF(คุณลักษณะ!S32="","",คุณลักษณะ!S32)</f>
        <v/>
      </c>
      <c r="AL32" s="367" t="str">
        <f>IF(คุณลักษณะ!T32="","",คุณลักษณะ!T32)</f>
        <v/>
      </c>
      <c r="AM32" s="367" t="str">
        <f>IF(คุณลักษณะ!U32="","",คุณลักษณะ!U32)</f>
        <v/>
      </c>
      <c r="AN32" s="29" t="str">
        <f t="shared" si="20"/>
        <v/>
      </c>
      <c r="AO32" s="136" t="str">
        <f t="shared" si="21"/>
        <v/>
      </c>
      <c r="AP32" s="152" t="str">
        <f t="shared" si="6"/>
        <v/>
      </c>
      <c r="AQ32" s="366" t="str">
        <f>IF(คุณลักษณะ!V32="","",คุณลักษณะ!V32)</f>
        <v/>
      </c>
      <c r="AR32" s="367" t="str">
        <f>IF(คุณลักษณะ!W32="","",คุณลักษณะ!W32)</f>
        <v/>
      </c>
      <c r="AS32" s="29" t="str">
        <f t="shared" si="24"/>
        <v/>
      </c>
      <c r="AT32" s="209" t="str">
        <f t="shared" si="22"/>
        <v/>
      </c>
      <c r="AU32" s="152" t="str">
        <f t="shared" si="7"/>
        <v/>
      </c>
      <c r="AV32" s="372" t="str">
        <f t="shared" si="23"/>
        <v/>
      </c>
      <c r="AW32" s="216" t="str">
        <f>IF(OR(นักเรียน!N32="ออก",AV32=""),"",ROUND(AV32/$AV$5*$AW$5,0))</f>
        <v/>
      </c>
      <c r="AX32" s="215" t="str">
        <f>IF(OR(นักเรียน!N32="ออก",AW32=""),"",VLOOKUP(AW32,grade2,5,TRUE))</f>
        <v/>
      </c>
      <c r="AY32" s="23" t="str">
        <f>IF(OR(นักเรียน!N32="ออก",AW32=""),"",VLOOKUP(AW32,grade2,4,TRUE))</f>
        <v/>
      </c>
      <c r="AZ32" s="358" t="str">
        <f>IF(คุณลักษณะ!AB32="","",คุณลักษณะ!AB32)</f>
        <v/>
      </c>
      <c r="BA32" s="360"/>
    </row>
    <row r="33" spans="2:53" ht="15.75" customHeight="1" x14ac:dyDescent="0.5">
      <c r="B33" s="20">
        <v>28</v>
      </c>
      <c r="C33" s="133" t="str">
        <f>IF(นักเรียน!C33="","",นักเรียน!C33)</f>
        <v/>
      </c>
      <c r="D33" s="652" t="str">
        <f>IF(นักเรียน!E33="","",นักเรียน!E33)</f>
        <v/>
      </c>
      <c r="E33" s="653"/>
      <c r="F33" s="365" t="str">
        <f>IF(คุณลักษณะ!F33="","",คุณลักษณะ!F33)</f>
        <v/>
      </c>
      <c r="G33" s="358" t="str">
        <f>IF(คุณลักษณะ!G33="","",คุณลักษณะ!G33)</f>
        <v/>
      </c>
      <c r="H33" s="358" t="str">
        <f>IF(คุณลักษณะ!H33="","",คุณลักษณะ!H33)</f>
        <v/>
      </c>
      <c r="I33" s="358" t="str">
        <f>IF(คุณลักษณะ!I33="","",คุณลักษณะ!I33)</f>
        <v/>
      </c>
      <c r="J33" s="21" t="str">
        <f t="shared" si="8"/>
        <v/>
      </c>
      <c r="K33" s="30" t="str">
        <f t="shared" si="9"/>
        <v/>
      </c>
      <c r="L33" s="152" t="str">
        <f t="shared" si="0"/>
        <v/>
      </c>
      <c r="M33" s="365" t="str">
        <f>IF(คุณลักษณะ!J33="","",คุณลักษณะ!J33)</f>
        <v/>
      </c>
      <c r="N33" s="358" t="str">
        <f>IF(คุณลักษณะ!K33="","",คุณลักษณะ!K33)</f>
        <v/>
      </c>
      <c r="O33" s="29" t="str">
        <f t="shared" si="10"/>
        <v/>
      </c>
      <c r="P33" s="30" t="str">
        <f t="shared" si="11"/>
        <v/>
      </c>
      <c r="Q33" s="152" t="str">
        <f t="shared" si="1"/>
        <v/>
      </c>
      <c r="R33" s="366" t="str">
        <f>IF(คุณลักษณะ!L33="","",คุณลักษณะ!L33)</f>
        <v/>
      </c>
      <c r="S33" s="29" t="str">
        <f t="shared" si="12"/>
        <v/>
      </c>
      <c r="T33" s="30" t="str">
        <f t="shared" si="13"/>
        <v/>
      </c>
      <c r="U33" s="152" t="str">
        <f t="shared" si="2"/>
        <v/>
      </c>
      <c r="V33" s="366" t="str">
        <f>IF(คุณลักษณะ!M33="","",คุณลักษณะ!M33)</f>
        <v/>
      </c>
      <c r="W33" s="367" t="str">
        <f>IF(คุณลักษณะ!N33="","",คุณลักษณะ!N33)</f>
        <v/>
      </c>
      <c r="X33" s="29" t="str">
        <f t="shared" si="14"/>
        <v/>
      </c>
      <c r="Y33" s="30" t="str">
        <f t="shared" si="15"/>
        <v/>
      </c>
      <c r="Z33" s="152" t="str">
        <f t="shared" si="3"/>
        <v/>
      </c>
      <c r="AA33" s="366" t="str">
        <f>IF(คุณลักษณะ!O33="","",คุณลักษณะ!O33)</f>
        <v/>
      </c>
      <c r="AB33" s="367" t="str">
        <f>IF(คุณลักษณะ!P33="","",คุณลักษณะ!P33)</f>
        <v/>
      </c>
      <c r="AC33" s="29" t="str">
        <f t="shared" si="16"/>
        <v/>
      </c>
      <c r="AD33" s="30" t="str">
        <f t="shared" si="17"/>
        <v/>
      </c>
      <c r="AE33" s="152" t="str">
        <f t="shared" si="4"/>
        <v/>
      </c>
      <c r="AF33" s="366" t="str">
        <f>IF(คุณลักษณะ!Q33="","",คุณลักษณะ!Q33)</f>
        <v/>
      </c>
      <c r="AG33" s="367" t="str">
        <f>IF(คุณลักษณะ!R33="","",คุณลักษณะ!R33)</f>
        <v/>
      </c>
      <c r="AH33" s="29" t="str">
        <f t="shared" si="18"/>
        <v/>
      </c>
      <c r="AI33" s="136" t="str">
        <f t="shared" si="19"/>
        <v/>
      </c>
      <c r="AJ33" s="152" t="str">
        <f t="shared" si="5"/>
        <v/>
      </c>
      <c r="AK33" s="366" t="str">
        <f>IF(คุณลักษณะ!S33="","",คุณลักษณะ!S33)</f>
        <v/>
      </c>
      <c r="AL33" s="367" t="str">
        <f>IF(คุณลักษณะ!T33="","",คุณลักษณะ!T33)</f>
        <v/>
      </c>
      <c r="AM33" s="367" t="str">
        <f>IF(คุณลักษณะ!U33="","",คุณลักษณะ!U33)</f>
        <v/>
      </c>
      <c r="AN33" s="29" t="str">
        <f t="shared" si="20"/>
        <v/>
      </c>
      <c r="AO33" s="136" t="str">
        <f t="shared" si="21"/>
        <v/>
      </c>
      <c r="AP33" s="152" t="str">
        <f t="shared" si="6"/>
        <v/>
      </c>
      <c r="AQ33" s="366" t="str">
        <f>IF(คุณลักษณะ!V33="","",คุณลักษณะ!V33)</f>
        <v/>
      </c>
      <c r="AR33" s="367" t="str">
        <f>IF(คุณลักษณะ!W33="","",คุณลักษณะ!W33)</f>
        <v/>
      </c>
      <c r="AS33" s="29" t="str">
        <f t="shared" si="24"/>
        <v/>
      </c>
      <c r="AT33" s="209" t="str">
        <f t="shared" si="22"/>
        <v/>
      </c>
      <c r="AU33" s="152" t="str">
        <f t="shared" si="7"/>
        <v/>
      </c>
      <c r="AV33" s="372" t="str">
        <f t="shared" si="23"/>
        <v/>
      </c>
      <c r="AW33" s="216" t="str">
        <f>IF(OR(นักเรียน!N33="ออก",AV33=""),"",ROUND(AV33/$AV$5*$AW$5,0))</f>
        <v/>
      </c>
      <c r="AX33" s="215" t="str">
        <f>IF(OR(นักเรียน!N33="ออก",AW33=""),"",VLOOKUP(AW33,grade2,5,TRUE))</f>
        <v/>
      </c>
      <c r="AY33" s="23" t="str">
        <f>IF(OR(นักเรียน!N33="ออก",AW33=""),"",VLOOKUP(AW33,grade2,4,TRUE))</f>
        <v/>
      </c>
      <c r="AZ33" s="358" t="str">
        <f>IF(คุณลักษณะ!AB33="","",คุณลักษณะ!AB33)</f>
        <v/>
      </c>
      <c r="BA33" s="360"/>
    </row>
    <row r="34" spans="2:53" ht="15.75" customHeight="1" x14ac:dyDescent="0.5">
      <c r="B34" s="19">
        <v>29</v>
      </c>
      <c r="C34" s="133" t="str">
        <f>IF(นักเรียน!C34="","",นักเรียน!C34)</f>
        <v/>
      </c>
      <c r="D34" s="652" t="str">
        <f>IF(นักเรียน!E34="","",นักเรียน!E34)</f>
        <v/>
      </c>
      <c r="E34" s="653"/>
      <c r="F34" s="365" t="str">
        <f>IF(คุณลักษณะ!F34="","",คุณลักษณะ!F34)</f>
        <v/>
      </c>
      <c r="G34" s="358" t="str">
        <f>IF(คุณลักษณะ!G34="","",คุณลักษณะ!G34)</f>
        <v/>
      </c>
      <c r="H34" s="358" t="str">
        <f>IF(คุณลักษณะ!H34="","",คุณลักษณะ!H34)</f>
        <v/>
      </c>
      <c r="I34" s="358" t="str">
        <f>IF(คุณลักษณะ!I34="","",คุณลักษณะ!I34)</f>
        <v/>
      </c>
      <c r="J34" s="21" t="str">
        <f t="shared" si="8"/>
        <v/>
      </c>
      <c r="K34" s="30" t="str">
        <f t="shared" si="9"/>
        <v/>
      </c>
      <c r="L34" s="152" t="str">
        <f t="shared" si="0"/>
        <v/>
      </c>
      <c r="M34" s="365" t="str">
        <f>IF(คุณลักษณะ!J34="","",คุณลักษณะ!J34)</f>
        <v/>
      </c>
      <c r="N34" s="358" t="str">
        <f>IF(คุณลักษณะ!K34="","",คุณลักษณะ!K34)</f>
        <v/>
      </c>
      <c r="O34" s="29" t="str">
        <f t="shared" si="10"/>
        <v/>
      </c>
      <c r="P34" s="30" t="str">
        <f t="shared" si="11"/>
        <v/>
      </c>
      <c r="Q34" s="152" t="str">
        <f t="shared" si="1"/>
        <v/>
      </c>
      <c r="R34" s="366" t="str">
        <f>IF(คุณลักษณะ!L34="","",คุณลักษณะ!L34)</f>
        <v/>
      </c>
      <c r="S34" s="29" t="str">
        <f t="shared" si="12"/>
        <v/>
      </c>
      <c r="T34" s="30" t="str">
        <f t="shared" si="13"/>
        <v/>
      </c>
      <c r="U34" s="152" t="str">
        <f t="shared" si="2"/>
        <v/>
      </c>
      <c r="V34" s="366" t="str">
        <f>IF(คุณลักษณะ!M34="","",คุณลักษณะ!M34)</f>
        <v/>
      </c>
      <c r="W34" s="367" t="str">
        <f>IF(คุณลักษณะ!N34="","",คุณลักษณะ!N34)</f>
        <v/>
      </c>
      <c r="X34" s="29" t="str">
        <f t="shared" si="14"/>
        <v/>
      </c>
      <c r="Y34" s="30" t="str">
        <f t="shared" si="15"/>
        <v/>
      </c>
      <c r="Z34" s="152" t="str">
        <f t="shared" si="3"/>
        <v/>
      </c>
      <c r="AA34" s="366" t="str">
        <f>IF(คุณลักษณะ!O34="","",คุณลักษณะ!O34)</f>
        <v/>
      </c>
      <c r="AB34" s="367" t="str">
        <f>IF(คุณลักษณะ!P34="","",คุณลักษณะ!P34)</f>
        <v/>
      </c>
      <c r="AC34" s="29" t="str">
        <f t="shared" si="16"/>
        <v/>
      </c>
      <c r="AD34" s="30" t="str">
        <f t="shared" si="17"/>
        <v/>
      </c>
      <c r="AE34" s="152" t="str">
        <f t="shared" si="4"/>
        <v/>
      </c>
      <c r="AF34" s="366" t="str">
        <f>IF(คุณลักษณะ!Q34="","",คุณลักษณะ!Q34)</f>
        <v/>
      </c>
      <c r="AG34" s="367" t="str">
        <f>IF(คุณลักษณะ!R34="","",คุณลักษณะ!R34)</f>
        <v/>
      </c>
      <c r="AH34" s="29" t="str">
        <f t="shared" si="18"/>
        <v/>
      </c>
      <c r="AI34" s="136" t="str">
        <f t="shared" si="19"/>
        <v/>
      </c>
      <c r="AJ34" s="152" t="str">
        <f t="shared" si="5"/>
        <v/>
      </c>
      <c r="AK34" s="366" t="str">
        <f>IF(คุณลักษณะ!S34="","",คุณลักษณะ!S34)</f>
        <v/>
      </c>
      <c r="AL34" s="367" t="str">
        <f>IF(คุณลักษณะ!T34="","",คุณลักษณะ!T34)</f>
        <v/>
      </c>
      <c r="AM34" s="367" t="str">
        <f>IF(คุณลักษณะ!U34="","",คุณลักษณะ!U34)</f>
        <v/>
      </c>
      <c r="AN34" s="29" t="str">
        <f t="shared" si="20"/>
        <v/>
      </c>
      <c r="AO34" s="136" t="str">
        <f t="shared" si="21"/>
        <v/>
      </c>
      <c r="AP34" s="152" t="str">
        <f t="shared" si="6"/>
        <v/>
      </c>
      <c r="AQ34" s="366" t="str">
        <f>IF(คุณลักษณะ!V34="","",คุณลักษณะ!V34)</f>
        <v/>
      </c>
      <c r="AR34" s="367" t="str">
        <f>IF(คุณลักษณะ!W34="","",คุณลักษณะ!W34)</f>
        <v/>
      </c>
      <c r="AS34" s="29" t="str">
        <f t="shared" si="24"/>
        <v/>
      </c>
      <c r="AT34" s="209" t="str">
        <f t="shared" si="22"/>
        <v/>
      </c>
      <c r="AU34" s="152" t="str">
        <f t="shared" si="7"/>
        <v/>
      </c>
      <c r="AV34" s="372" t="str">
        <f t="shared" si="23"/>
        <v/>
      </c>
      <c r="AW34" s="216" t="str">
        <f>IF(OR(นักเรียน!N34="ออก",AV34=""),"",ROUND(AV34/$AV$5*$AW$5,0))</f>
        <v/>
      </c>
      <c r="AX34" s="215" t="str">
        <f>IF(OR(นักเรียน!N34="ออก",AW34=""),"",VLOOKUP(AW34,grade2,5,TRUE))</f>
        <v/>
      </c>
      <c r="AY34" s="23" t="str">
        <f>IF(OR(นักเรียน!N34="ออก",AW34=""),"",VLOOKUP(AW34,grade2,4,TRUE))</f>
        <v/>
      </c>
      <c r="AZ34" s="358" t="str">
        <f>IF(คุณลักษณะ!AB34="","",คุณลักษณะ!AB34)</f>
        <v/>
      </c>
      <c r="BA34" s="360"/>
    </row>
    <row r="35" spans="2:53" ht="15.75" customHeight="1" x14ac:dyDescent="0.5">
      <c r="B35" s="20">
        <v>30</v>
      </c>
      <c r="C35" s="133" t="str">
        <f>IF(นักเรียน!C35="","",นักเรียน!C35)</f>
        <v/>
      </c>
      <c r="D35" s="652" t="str">
        <f>IF(นักเรียน!E35="","",นักเรียน!E35)</f>
        <v/>
      </c>
      <c r="E35" s="653"/>
      <c r="F35" s="365" t="str">
        <f>IF(คุณลักษณะ!F35="","",คุณลักษณะ!F35)</f>
        <v/>
      </c>
      <c r="G35" s="358" t="str">
        <f>IF(คุณลักษณะ!G35="","",คุณลักษณะ!G35)</f>
        <v/>
      </c>
      <c r="H35" s="358" t="str">
        <f>IF(คุณลักษณะ!H35="","",คุณลักษณะ!H35)</f>
        <v/>
      </c>
      <c r="I35" s="358" t="str">
        <f>IF(คุณลักษณะ!I35="","",คุณลักษณะ!I35)</f>
        <v/>
      </c>
      <c r="J35" s="21" t="str">
        <f t="shared" si="8"/>
        <v/>
      </c>
      <c r="K35" s="30" t="str">
        <f t="shared" si="9"/>
        <v/>
      </c>
      <c r="L35" s="152" t="str">
        <f t="shared" si="0"/>
        <v/>
      </c>
      <c r="M35" s="365" t="str">
        <f>IF(คุณลักษณะ!J35="","",คุณลักษณะ!J35)</f>
        <v/>
      </c>
      <c r="N35" s="358" t="str">
        <f>IF(คุณลักษณะ!K35="","",คุณลักษณะ!K35)</f>
        <v/>
      </c>
      <c r="O35" s="29" t="str">
        <f t="shared" si="10"/>
        <v/>
      </c>
      <c r="P35" s="30" t="str">
        <f t="shared" si="11"/>
        <v/>
      </c>
      <c r="Q35" s="152" t="str">
        <f t="shared" si="1"/>
        <v/>
      </c>
      <c r="R35" s="366" t="str">
        <f>IF(คุณลักษณะ!L35="","",คุณลักษณะ!L35)</f>
        <v/>
      </c>
      <c r="S35" s="29" t="str">
        <f t="shared" si="12"/>
        <v/>
      </c>
      <c r="T35" s="30" t="str">
        <f t="shared" si="13"/>
        <v/>
      </c>
      <c r="U35" s="152" t="str">
        <f t="shared" si="2"/>
        <v/>
      </c>
      <c r="V35" s="366" t="str">
        <f>IF(คุณลักษณะ!M35="","",คุณลักษณะ!M35)</f>
        <v/>
      </c>
      <c r="W35" s="367" t="str">
        <f>IF(คุณลักษณะ!N35="","",คุณลักษณะ!N35)</f>
        <v/>
      </c>
      <c r="X35" s="29" t="str">
        <f t="shared" si="14"/>
        <v/>
      </c>
      <c r="Y35" s="30" t="str">
        <f t="shared" si="15"/>
        <v/>
      </c>
      <c r="Z35" s="152" t="str">
        <f t="shared" si="3"/>
        <v/>
      </c>
      <c r="AA35" s="366" t="str">
        <f>IF(คุณลักษณะ!O35="","",คุณลักษณะ!O35)</f>
        <v/>
      </c>
      <c r="AB35" s="367" t="str">
        <f>IF(คุณลักษณะ!P35="","",คุณลักษณะ!P35)</f>
        <v/>
      </c>
      <c r="AC35" s="29" t="str">
        <f t="shared" si="16"/>
        <v/>
      </c>
      <c r="AD35" s="30" t="str">
        <f t="shared" si="17"/>
        <v/>
      </c>
      <c r="AE35" s="152" t="str">
        <f t="shared" si="4"/>
        <v/>
      </c>
      <c r="AF35" s="366" t="str">
        <f>IF(คุณลักษณะ!Q35="","",คุณลักษณะ!Q35)</f>
        <v/>
      </c>
      <c r="AG35" s="367" t="str">
        <f>IF(คุณลักษณะ!R35="","",คุณลักษณะ!R35)</f>
        <v/>
      </c>
      <c r="AH35" s="29" t="str">
        <f t="shared" si="18"/>
        <v/>
      </c>
      <c r="AI35" s="136" t="str">
        <f t="shared" si="19"/>
        <v/>
      </c>
      <c r="AJ35" s="152" t="str">
        <f t="shared" si="5"/>
        <v/>
      </c>
      <c r="AK35" s="366" t="str">
        <f>IF(คุณลักษณะ!S35="","",คุณลักษณะ!S35)</f>
        <v/>
      </c>
      <c r="AL35" s="367" t="str">
        <f>IF(คุณลักษณะ!T35="","",คุณลักษณะ!T35)</f>
        <v/>
      </c>
      <c r="AM35" s="367" t="str">
        <f>IF(คุณลักษณะ!U35="","",คุณลักษณะ!U35)</f>
        <v/>
      </c>
      <c r="AN35" s="29" t="str">
        <f t="shared" si="20"/>
        <v/>
      </c>
      <c r="AO35" s="136" t="str">
        <f t="shared" si="21"/>
        <v/>
      </c>
      <c r="AP35" s="152" t="str">
        <f t="shared" si="6"/>
        <v/>
      </c>
      <c r="AQ35" s="366" t="str">
        <f>IF(คุณลักษณะ!V35="","",คุณลักษณะ!V35)</f>
        <v/>
      </c>
      <c r="AR35" s="367" t="str">
        <f>IF(คุณลักษณะ!W35="","",คุณลักษณะ!W35)</f>
        <v/>
      </c>
      <c r="AS35" s="29" t="str">
        <f t="shared" si="24"/>
        <v/>
      </c>
      <c r="AT35" s="209" t="str">
        <f t="shared" si="22"/>
        <v/>
      </c>
      <c r="AU35" s="152" t="str">
        <f t="shared" si="7"/>
        <v/>
      </c>
      <c r="AV35" s="372" t="str">
        <f t="shared" si="23"/>
        <v/>
      </c>
      <c r="AW35" s="216" t="str">
        <f>IF(OR(นักเรียน!N35="ออก",AV35=""),"",ROUND(AV35/$AV$5*$AW$5,0))</f>
        <v/>
      </c>
      <c r="AX35" s="215" t="str">
        <f>IF(OR(นักเรียน!N35="ออก",AW35=""),"",VLOOKUP(AW35,grade2,5,TRUE))</f>
        <v/>
      </c>
      <c r="AY35" s="23" t="str">
        <f>IF(OR(นักเรียน!N35="ออก",AW35=""),"",VLOOKUP(AW35,grade2,4,TRUE))</f>
        <v/>
      </c>
      <c r="AZ35" s="358" t="str">
        <f>IF(คุณลักษณะ!AB35="","",คุณลักษณะ!AB35)</f>
        <v/>
      </c>
      <c r="BA35" s="360"/>
    </row>
    <row r="36" spans="2:53" ht="15.75" customHeight="1" x14ac:dyDescent="0.5">
      <c r="B36" s="20">
        <v>31</v>
      </c>
      <c r="C36" s="133" t="str">
        <f>IF(นักเรียน!C36="","",นักเรียน!C36)</f>
        <v/>
      </c>
      <c r="D36" s="652" t="str">
        <f>IF(นักเรียน!E36="","",นักเรียน!E36)</f>
        <v/>
      </c>
      <c r="E36" s="653"/>
      <c r="F36" s="365" t="str">
        <f>IF(คุณลักษณะ!F36="","",คุณลักษณะ!F36)</f>
        <v/>
      </c>
      <c r="G36" s="358" t="str">
        <f>IF(คุณลักษณะ!G36="","",คุณลักษณะ!G36)</f>
        <v/>
      </c>
      <c r="H36" s="358" t="str">
        <f>IF(คุณลักษณะ!H36="","",คุณลักษณะ!H36)</f>
        <v/>
      </c>
      <c r="I36" s="358" t="str">
        <f>IF(คุณลักษณะ!I36="","",คุณลักษณะ!I36)</f>
        <v/>
      </c>
      <c r="J36" s="21" t="str">
        <f t="shared" si="8"/>
        <v/>
      </c>
      <c r="K36" s="30" t="str">
        <f t="shared" si="9"/>
        <v/>
      </c>
      <c r="L36" s="152" t="str">
        <f t="shared" si="0"/>
        <v/>
      </c>
      <c r="M36" s="365" t="str">
        <f>IF(คุณลักษณะ!J36="","",คุณลักษณะ!J36)</f>
        <v/>
      </c>
      <c r="N36" s="358" t="str">
        <f>IF(คุณลักษณะ!K36="","",คุณลักษณะ!K36)</f>
        <v/>
      </c>
      <c r="O36" s="29" t="str">
        <f t="shared" si="10"/>
        <v/>
      </c>
      <c r="P36" s="30" t="str">
        <f t="shared" si="11"/>
        <v/>
      </c>
      <c r="Q36" s="152" t="str">
        <f t="shared" si="1"/>
        <v/>
      </c>
      <c r="R36" s="366" t="str">
        <f>IF(คุณลักษณะ!L36="","",คุณลักษณะ!L36)</f>
        <v/>
      </c>
      <c r="S36" s="29" t="str">
        <f t="shared" si="12"/>
        <v/>
      </c>
      <c r="T36" s="30" t="str">
        <f t="shared" si="13"/>
        <v/>
      </c>
      <c r="U36" s="152" t="str">
        <f t="shared" si="2"/>
        <v/>
      </c>
      <c r="V36" s="366" t="str">
        <f>IF(คุณลักษณะ!M36="","",คุณลักษณะ!M36)</f>
        <v/>
      </c>
      <c r="W36" s="367" t="str">
        <f>IF(คุณลักษณะ!N36="","",คุณลักษณะ!N36)</f>
        <v/>
      </c>
      <c r="X36" s="29" t="str">
        <f t="shared" si="14"/>
        <v/>
      </c>
      <c r="Y36" s="30" t="str">
        <f t="shared" si="15"/>
        <v/>
      </c>
      <c r="Z36" s="152" t="str">
        <f t="shared" si="3"/>
        <v/>
      </c>
      <c r="AA36" s="366" t="str">
        <f>IF(คุณลักษณะ!O36="","",คุณลักษณะ!O36)</f>
        <v/>
      </c>
      <c r="AB36" s="367" t="str">
        <f>IF(คุณลักษณะ!P36="","",คุณลักษณะ!P36)</f>
        <v/>
      </c>
      <c r="AC36" s="29" t="str">
        <f t="shared" si="16"/>
        <v/>
      </c>
      <c r="AD36" s="30" t="str">
        <f t="shared" si="17"/>
        <v/>
      </c>
      <c r="AE36" s="152" t="str">
        <f t="shared" si="4"/>
        <v/>
      </c>
      <c r="AF36" s="366" t="str">
        <f>IF(คุณลักษณะ!Q36="","",คุณลักษณะ!Q36)</f>
        <v/>
      </c>
      <c r="AG36" s="367" t="str">
        <f>IF(คุณลักษณะ!R36="","",คุณลักษณะ!R36)</f>
        <v/>
      </c>
      <c r="AH36" s="29" t="str">
        <f t="shared" si="18"/>
        <v/>
      </c>
      <c r="AI36" s="136" t="str">
        <f t="shared" si="19"/>
        <v/>
      </c>
      <c r="AJ36" s="152" t="str">
        <f t="shared" si="5"/>
        <v/>
      </c>
      <c r="AK36" s="366" t="str">
        <f>IF(คุณลักษณะ!S36="","",คุณลักษณะ!S36)</f>
        <v/>
      </c>
      <c r="AL36" s="367" t="str">
        <f>IF(คุณลักษณะ!T36="","",คุณลักษณะ!T36)</f>
        <v/>
      </c>
      <c r="AM36" s="367" t="str">
        <f>IF(คุณลักษณะ!U36="","",คุณลักษณะ!U36)</f>
        <v/>
      </c>
      <c r="AN36" s="29" t="str">
        <f t="shared" si="20"/>
        <v/>
      </c>
      <c r="AO36" s="136" t="str">
        <f t="shared" si="21"/>
        <v/>
      </c>
      <c r="AP36" s="152" t="str">
        <f t="shared" si="6"/>
        <v/>
      </c>
      <c r="AQ36" s="366" t="str">
        <f>IF(คุณลักษณะ!V36="","",คุณลักษณะ!V36)</f>
        <v/>
      </c>
      <c r="AR36" s="367" t="str">
        <f>IF(คุณลักษณะ!W36="","",คุณลักษณะ!W36)</f>
        <v/>
      </c>
      <c r="AS36" s="29" t="str">
        <f t="shared" si="24"/>
        <v/>
      </c>
      <c r="AT36" s="209" t="str">
        <f t="shared" si="22"/>
        <v/>
      </c>
      <c r="AU36" s="152" t="str">
        <f t="shared" si="7"/>
        <v/>
      </c>
      <c r="AV36" s="372" t="str">
        <f t="shared" si="23"/>
        <v/>
      </c>
      <c r="AW36" s="216" t="str">
        <f>IF(OR(นักเรียน!N36="ออก",AV36=""),"",ROUND(AV36/$AV$5*$AW$5,0))</f>
        <v/>
      </c>
      <c r="AX36" s="215" t="str">
        <f>IF(OR(นักเรียน!N36="ออก",AW36=""),"",VLOOKUP(AW36,grade2,5,TRUE))</f>
        <v/>
      </c>
      <c r="AY36" s="23" t="str">
        <f>IF(OR(นักเรียน!N36="ออก",AW36=""),"",VLOOKUP(AW36,grade2,4,TRUE))</f>
        <v/>
      </c>
      <c r="AZ36" s="358" t="str">
        <f>IF(คุณลักษณะ!AB36="","",คุณลักษณะ!AB36)</f>
        <v/>
      </c>
      <c r="BA36" s="360"/>
    </row>
    <row r="37" spans="2:53" ht="15.75" customHeight="1" x14ac:dyDescent="0.5">
      <c r="B37" s="20">
        <v>32</v>
      </c>
      <c r="C37" s="133" t="str">
        <f>IF(นักเรียน!C37="","",นักเรียน!C37)</f>
        <v/>
      </c>
      <c r="D37" s="652" t="str">
        <f>IF(นักเรียน!E37="","",นักเรียน!E37)</f>
        <v/>
      </c>
      <c r="E37" s="653"/>
      <c r="F37" s="365" t="str">
        <f>IF(คุณลักษณะ!F37="","",คุณลักษณะ!F37)</f>
        <v/>
      </c>
      <c r="G37" s="358" t="str">
        <f>IF(คุณลักษณะ!G37="","",คุณลักษณะ!G37)</f>
        <v/>
      </c>
      <c r="H37" s="358" t="str">
        <f>IF(คุณลักษณะ!H37="","",คุณลักษณะ!H37)</f>
        <v/>
      </c>
      <c r="I37" s="358" t="str">
        <f>IF(คุณลักษณะ!I37="","",คุณลักษณะ!I37)</f>
        <v/>
      </c>
      <c r="J37" s="21" t="str">
        <f t="shared" si="8"/>
        <v/>
      </c>
      <c r="K37" s="30" t="str">
        <f t="shared" si="9"/>
        <v/>
      </c>
      <c r="L37" s="152" t="str">
        <f t="shared" si="0"/>
        <v/>
      </c>
      <c r="M37" s="365" t="str">
        <f>IF(คุณลักษณะ!J37="","",คุณลักษณะ!J37)</f>
        <v/>
      </c>
      <c r="N37" s="358" t="str">
        <f>IF(คุณลักษณะ!K37="","",คุณลักษณะ!K37)</f>
        <v/>
      </c>
      <c r="O37" s="29" t="str">
        <f t="shared" si="10"/>
        <v/>
      </c>
      <c r="P37" s="30" t="str">
        <f t="shared" si="11"/>
        <v/>
      </c>
      <c r="Q37" s="152" t="str">
        <f t="shared" si="1"/>
        <v/>
      </c>
      <c r="R37" s="366" t="str">
        <f>IF(คุณลักษณะ!L37="","",คุณลักษณะ!L37)</f>
        <v/>
      </c>
      <c r="S37" s="29" t="str">
        <f t="shared" si="12"/>
        <v/>
      </c>
      <c r="T37" s="30" t="str">
        <f t="shared" si="13"/>
        <v/>
      </c>
      <c r="U37" s="152" t="str">
        <f t="shared" si="2"/>
        <v/>
      </c>
      <c r="V37" s="366" t="str">
        <f>IF(คุณลักษณะ!M37="","",คุณลักษณะ!M37)</f>
        <v/>
      </c>
      <c r="W37" s="367" t="str">
        <f>IF(คุณลักษณะ!N37="","",คุณลักษณะ!N37)</f>
        <v/>
      </c>
      <c r="X37" s="29" t="str">
        <f t="shared" si="14"/>
        <v/>
      </c>
      <c r="Y37" s="30" t="str">
        <f t="shared" si="15"/>
        <v/>
      </c>
      <c r="Z37" s="152" t="str">
        <f t="shared" si="3"/>
        <v/>
      </c>
      <c r="AA37" s="366" t="str">
        <f>IF(คุณลักษณะ!O37="","",คุณลักษณะ!O37)</f>
        <v/>
      </c>
      <c r="AB37" s="367" t="str">
        <f>IF(คุณลักษณะ!P37="","",คุณลักษณะ!P37)</f>
        <v/>
      </c>
      <c r="AC37" s="29" t="str">
        <f t="shared" si="16"/>
        <v/>
      </c>
      <c r="AD37" s="30" t="str">
        <f t="shared" si="17"/>
        <v/>
      </c>
      <c r="AE37" s="152" t="str">
        <f t="shared" si="4"/>
        <v/>
      </c>
      <c r="AF37" s="366" t="str">
        <f>IF(คุณลักษณะ!Q37="","",คุณลักษณะ!Q37)</f>
        <v/>
      </c>
      <c r="AG37" s="367" t="str">
        <f>IF(คุณลักษณะ!R37="","",คุณลักษณะ!R37)</f>
        <v/>
      </c>
      <c r="AH37" s="29" t="str">
        <f t="shared" si="18"/>
        <v/>
      </c>
      <c r="AI37" s="136" t="str">
        <f t="shared" si="19"/>
        <v/>
      </c>
      <c r="AJ37" s="152" t="str">
        <f t="shared" si="5"/>
        <v/>
      </c>
      <c r="AK37" s="366" t="str">
        <f>IF(คุณลักษณะ!S37="","",คุณลักษณะ!S37)</f>
        <v/>
      </c>
      <c r="AL37" s="367" t="str">
        <f>IF(คุณลักษณะ!T37="","",คุณลักษณะ!T37)</f>
        <v/>
      </c>
      <c r="AM37" s="367" t="str">
        <f>IF(คุณลักษณะ!U37="","",คุณลักษณะ!U37)</f>
        <v/>
      </c>
      <c r="AN37" s="29" t="str">
        <f t="shared" si="20"/>
        <v/>
      </c>
      <c r="AO37" s="136" t="str">
        <f t="shared" si="21"/>
        <v/>
      </c>
      <c r="AP37" s="152" t="str">
        <f t="shared" si="6"/>
        <v/>
      </c>
      <c r="AQ37" s="366" t="str">
        <f>IF(คุณลักษณะ!V37="","",คุณลักษณะ!V37)</f>
        <v/>
      </c>
      <c r="AR37" s="367" t="str">
        <f>IF(คุณลักษณะ!W37="","",คุณลักษณะ!W37)</f>
        <v/>
      </c>
      <c r="AS37" s="29" t="str">
        <f t="shared" si="24"/>
        <v/>
      </c>
      <c r="AT37" s="209" t="str">
        <f t="shared" si="22"/>
        <v/>
      </c>
      <c r="AU37" s="152" t="str">
        <f t="shared" si="7"/>
        <v/>
      </c>
      <c r="AV37" s="372" t="str">
        <f t="shared" si="23"/>
        <v/>
      </c>
      <c r="AW37" s="216" t="str">
        <f>IF(OR(นักเรียน!N37="ออก",AV37=""),"",ROUND(AV37/$AV$5*$AW$5,0))</f>
        <v/>
      </c>
      <c r="AX37" s="215" t="str">
        <f>IF(OR(นักเรียน!N37="ออก",AW37=""),"",VLOOKUP(AW37,grade2,5,TRUE))</f>
        <v/>
      </c>
      <c r="AY37" s="23" t="str">
        <f>IF(OR(นักเรียน!N37="ออก",AW37=""),"",VLOOKUP(AW37,grade2,4,TRUE))</f>
        <v/>
      </c>
      <c r="AZ37" s="358" t="str">
        <f>IF(คุณลักษณะ!AB37="","",คุณลักษณะ!AB37)</f>
        <v/>
      </c>
      <c r="BA37" s="360"/>
    </row>
    <row r="38" spans="2:53" ht="15.75" customHeight="1" x14ac:dyDescent="0.5">
      <c r="B38" s="20">
        <v>33</v>
      </c>
      <c r="C38" s="133" t="str">
        <f>IF(นักเรียน!C38="","",นักเรียน!C38)</f>
        <v/>
      </c>
      <c r="D38" s="652" t="str">
        <f>IF(นักเรียน!E38="","",นักเรียน!E38)</f>
        <v/>
      </c>
      <c r="E38" s="653"/>
      <c r="F38" s="365" t="str">
        <f>IF(คุณลักษณะ!F38="","",คุณลักษณะ!F38)</f>
        <v/>
      </c>
      <c r="G38" s="358" t="str">
        <f>IF(คุณลักษณะ!G38="","",คุณลักษณะ!G38)</f>
        <v/>
      </c>
      <c r="H38" s="358" t="str">
        <f>IF(คุณลักษณะ!H38="","",คุณลักษณะ!H38)</f>
        <v/>
      </c>
      <c r="I38" s="358" t="str">
        <f>IF(คุณลักษณะ!I38="","",คุณลักษณะ!I38)</f>
        <v/>
      </c>
      <c r="J38" s="21" t="str">
        <f t="shared" si="8"/>
        <v/>
      </c>
      <c r="K38" s="30" t="str">
        <f t="shared" si="9"/>
        <v/>
      </c>
      <c r="L38" s="152" t="str">
        <f t="shared" si="0"/>
        <v/>
      </c>
      <c r="M38" s="365" t="str">
        <f>IF(คุณลักษณะ!J38="","",คุณลักษณะ!J38)</f>
        <v/>
      </c>
      <c r="N38" s="358" t="str">
        <f>IF(คุณลักษณะ!K38="","",คุณลักษณะ!K38)</f>
        <v/>
      </c>
      <c r="O38" s="29" t="str">
        <f t="shared" si="10"/>
        <v/>
      </c>
      <c r="P38" s="30" t="str">
        <f t="shared" si="11"/>
        <v/>
      </c>
      <c r="Q38" s="152" t="str">
        <f t="shared" si="1"/>
        <v/>
      </c>
      <c r="R38" s="366" t="str">
        <f>IF(คุณลักษณะ!L38="","",คุณลักษณะ!L38)</f>
        <v/>
      </c>
      <c r="S38" s="29" t="str">
        <f t="shared" si="12"/>
        <v/>
      </c>
      <c r="T38" s="30" t="str">
        <f t="shared" si="13"/>
        <v/>
      </c>
      <c r="U38" s="152" t="str">
        <f t="shared" si="2"/>
        <v/>
      </c>
      <c r="V38" s="366" t="str">
        <f>IF(คุณลักษณะ!M38="","",คุณลักษณะ!M38)</f>
        <v/>
      </c>
      <c r="W38" s="367" t="str">
        <f>IF(คุณลักษณะ!N38="","",คุณลักษณะ!N38)</f>
        <v/>
      </c>
      <c r="X38" s="29" t="str">
        <f t="shared" si="14"/>
        <v/>
      </c>
      <c r="Y38" s="30" t="str">
        <f t="shared" si="15"/>
        <v/>
      </c>
      <c r="Z38" s="152" t="str">
        <f t="shared" si="3"/>
        <v/>
      </c>
      <c r="AA38" s="366" t="str">
        <f>IF(คุณลักษณะ!O38="","",คุณลักษณะ!O38)</f>
        <v/>
      </c>
      <c r="AB38" s="367" t="str">
        <f>IF(คุณลักษณะ!P38="","",คุณลักษณะ!P38)</f>
        <v/>
      </c>
      <c r="AC38" s="29" t="str">
        <f t="shared" si="16"/>
        <v/>
      </c>
      <c r="AD38" s="30" t="str">
        <f t="shared" si="17"/>
        <v/>
      </c>
      <c r="AE38" s="152" t="str">
        <f t="shared" si="4"/>
        <v/>
      </c>
      <c r="AF38" s="366" t="str">
        <f>IF(คุณลักษณะ!Q38="","",คุณลักษณะ!Q38)</f>
        <v/>
      </c>
      <c r="AG38" s="367" t="str">
        <f>IF(คุณลักษณะ!R38="","",คุณลักษณะ!R38)</f>
        <v/>
      </c>
      <c r="AH38" s="29" t="str">
        <f t="shared" si="18"/>
        <v/>
      </c>
      <c r="AI38" s="136" t="str">
        <f t="shared" si="19"/>
        <v/>
      </c>
      <c r="AJ38" s="152" t="str">
        <f t="shared" si="5"/>
        <v/>
      </c>
      <c r="AK38" s="366" t="str">
        <f>IF(คุณลักษณะ!S38="","",คุณลักษณะ!S38)</f>
        <v/>
      </c>
      <c r="AL38" s="367" t="str">
        <f>IF(คุณลักษณะ!T38="","",คุณลักษณะ!T38)</f>
        <v/>
      </c>
      <c r="AM38" s="367" t="str">
        <f>IF(คุณลักษณะ!U38="","",คุณลักษณะ!U38)</f>
        <v/>
      </c>
      <c r="AN38" s="29" t="str">
        <f t="shared" si="20"/>
        <v/>
      </c>
      <c r="AO38" s="136" t="str">
        <f t="shared" si="21"/>
        <v/>
      </c>
      <c r="AP38" s="152" t="str">
        <f t="shared" si="6"/>
        <v/>
      </c>
      <c r="AQ38" s="366" t="str">
        <f>IF(คุณลักษณะ!V38="","",คุณลักษณะ!V38)</f>
        <v/>
      </c>
      <c r="AR38" s="367" t="str">
        <f>IF(คุณลักษณะ!W38="","",คุณลักษณะ!W38)</f>
        <v/>
      </c>
      <c r="AS38" s="29" t="str">
        <f t="shared" si="24"/>
        <v/>
      </c>
      <c r="AT38" s="209" t="str">
        <f t="shared" si="22"/>
        <v/>
      </c>
      <c r="AU38" s="152" t="str">
        <f t="shared" si="7"/>
        <v/>
      </c>
      <c r="AV38" s="372" t="str">
        <f t="shared" si="23"/>
        <v/>
      </c>
      <c r="AW38" s="216" t="str">
        <f>IF(OR(นักเรียน!N38="ออก",AV38=""),"",ROUND(AV38/$AV$5*$AW$5,0))</f>
        <v/>
      </c>
      <c r="AX38" s="215" t="str">
        <f>IF(OR(นักเรียน!N38="ออก",AW38=""),"",VLOOKUP(AW38,grade2,5,TRUE))</f>
        <v/>
      </c>
      <c r="AY38" s="23" t="str">
        <f>IF(OR(นักเรียน!N38="ออก",AW38=""),"",VLOOKUP(AW38,grade2,4,TRUE))</f>
        <v/>
      </c>
      <c r="AZ38" s="358" t="str">
        <f>IF(คุณลักษณะ!AB38="","",คุณลักษณะ!AB38)</f>
        <v/>
      </c>
      <c r="BA38" s="360"/>
    </row>
    <row r="39" spans="2:53" ht="15.75" customHeight="1" x14ac:dyDescent="0.5">
      <c r="B39" s="20">
        <v>34</v>
      </c>
      <c r="C39" s="133" t="str">
        <f>IF(นักเรียน!C39="","",นักเรียน!C39)</f>
        <v/>
      </c>
      <c r="D39" s="652" t="str">
        <f>IF(นักเรียน!E39="","",นักเรียน!E39)</f>
        <v/>
      </c>
      <c r="E39" s="653"/>
      <c r="F39" s="365" t="str">
        <f>IF(คุณลักษณะ!F39="","",คุณลักษณะ!F39)</f>
        <v/>
      </c>
      <c r="G39" s="358" t="str">
        <f>IF(คุณลักษณะ!G39="","",คุณลักษณะ!G39)</f>
        <v/>
      </c>
      <c r="H39" s="358" t="str">
        <f>IF(คุณลักษณะ!H39="","",คุณลักษณะ!H39)</f>
        <v/>
      </c>
      <c r="I39" s="358" t="str">
        <f>IF(คุณลักษณะ!I39="","",คุณลักษณะ!I39)</f>
        <v/>
      </c>
      <c r="J39" s="21" t="str">
        <f t="shared" si="8"/>
        <v/>
      </c>
      <c r="K39" s="30" t="str">
        <f t="shared" si="9"/>
        <v/>
      </c>
      <c r="L39" s="152" t="str">
        <f t="shared" si="0"/>
        <v/>
      </c>
      <c r="M39" s="365" t="str">
        <f>IF(คุณลักษณะ!J39="","",คุณลักษณะ!J39)</f>
        <v/>
      </c>
      <c r="N39" s="358" t="str">
        <f>IF(คุณลักษณะ!K39="","",คุณลักษณะ!K39)</f>
        <v/>
      </c>
      <c r="O39" s="29" t="str">
        <f t="shared" si="10"/>
        <v/>
      </c>
      <c r="P39" s="30" t="str">
        <f t="shared" si="11"/>
        <v/>
      </c>
      <c r="Q39" s="152" t="str">
        <f t="shared" si="1"/>
        <v/>
      </c>
      <c r="R39" s="366" t="str">
        <f>IF(คุณลักษณะ!L39="","",คุณลักษณะ!L39)</f>
        <v/>
      </c>
      <c r="S39" s="29" t="str">
        <f t="shared" si="12"/>
        <v/>
      </c>
      <c r="T39" s="30" t="str">
        <f t="shared" si="13"/>
        <v/>
      </c>
      <c r="U39" s="152" t="str">
        <f t="shared" si="2"/>
        <v/>
      </c>
      <c r="V39" s="366" t="str">
        <f>IF(คุณลักษณะ!M39="","",คุณลักษณะ!M39)</f>
        <v/>
      </c>
      <c r="W39" s="367" t="str">
        <f>IF(คุณลักษณะ!N39="","",คุณลักษณะ!N39)</f>
        <v/>
      </c>
      <c r="X39" s="29" t="str">
        <f t="shared" si="14"/>
        <v/>
      </c>
      <c r="Y39" s="30" t="str">
        <f t="shared" si="15"/>
        <v/>
      </c>
      <c r="Z39" s="152" t="str">
        <f t="shared" si="3"/>
        <v/>
      </c>
      <c r="AA39" s="366" t="str">
        <f>IF(คุณลักษณะ!O39="","",คุณลักษณะ!O39)</f>
        <v/>
      </c>
      <c r="AB39" s="367" t="str">
        <f>IF(คุณลักษณะ!P39="","",คุณลักษณะ!P39)</f>
        <v/>
      </c>
      <c r="AC39" s="29" t="str">
        <f t="shared" si="16"/>
        <v/>
      </c>
      <c r="AD39" s="30" t="str">
        <f t="shared" si="17"/>
        <v/>
      </c>
      <c r="AE39" s="152" t="str">
        <f t="shared" si="4"/>
        <v/>
      </c>
      <c r="AF39" s="366" t="str">
        <f>IF(คุณลักษณะ!Q39="","",คุณลักษณะ!Q39)</f>
        <v/>
      </c>
      <c r="AG39" s="367" t="str">
        <f>IF(คุณลักษณะ!R39="","",คุณลักษณะ!R39)</f>
        <v/>
      </c>
      <c r="AH39" s="29" t="str">
        <f t="shared" si="18"/>
        <v/>
      </c>
      <c r="AI39" s="136" t="str">
        <f t="shared" si="19"/>
        <v/>
      </c>
      <c r="AJ39" s="152" t="str">
        <f t="shared" si="5"/>
        <v/>
      </c>
      <c r="AK39" s="366" t="str">
        <f>IF(คุณลักษณะ!S39="","",คุณลักษณะ!S39)</f>
        <v/>
      </c>
      <c r="AL39" s="367" t="str">
        <f>IF(คุณลักษณะ!T39="","",คุณลักษณะ!T39)</f>
        <v/>
      </c>
      <c r="AM39" s="367" t="str">
        <f>IF(คุณลักษณะ!U39="","",คุณลักษณะ!U39)</f>
        <v/>
      </c>
      <c r="AN39" s="29" t="str">
        <f t="shared" si="20"/>
        <v/>
      </c>
      <c r="AO39" s="136" t="str">
        <f t="shared" si="21"/>
        <v/>
      </c>
      <c r="AP39" s="152" t="str">
        <f t="shared" si="6"/>
        <v/>
      </c>
      <c r="AQ39" s="366" t="str">
        <f>IF(คุณลักษณะ!V39="","",คุณลักษณะ!V39)</f>
        <v/>
      </c>
      <c r="AR39" s="367" t="str">
        <f>IF(คุณลักษณะ!W39="","",คุณลักษณะ!W39)</f>
        <v/>
      </c>
      <c r="AS39" s="29" t="str">
        <f t="shared" si="24"/>
        <v/>
      </c>
      <c r="AT39" s="209" t="str">
        <f t="shared" si="22"/>
        <v/>
      </c>
      <c r="AU39" s="152" t="str">
        <f t="shared" si="7"/>
        <v/>
      </c>
      <c r="AV39" s="372" t="str">
        <f t="shared" si="23"/>
        <v/>
      </c>
      <c r="AW39" s="216" t="str">
        <f>IF(OR(นักเรียน!N39="ออก",AV39=""),"",ROUND(AV39/$AV$5*$AW$5,0))</f>
        <v/>
      </c>
      <c r="AX39" s="215" t="str">
        <f>IF(OR(นักเรียน!N39="ออก",AW39=""),"",VLOOKUP(AW39,grade2,5,TRUE))</f>
        <v/>
      </c>
      <c r="AY39" s="23" t="str">
        <f>IF(OR(นักเรียน!N39="ออก",AW39=""),"",VLOOKUP(AW39,grade2,4,TRUE))</f>
        <v/>
      </c>
      <c r="AZ39" s="358" t="str">
        <f>IF(คุณลักษณะ!AB39="","",คุณลักษณะ!AB39)</f>
        <v/>
      </c>
      <c r="BA39" s="360"/>
    </row>
    <row r="40" spans="2:53" ht="15.75" customHeight="1" x14ac:dyDescent="0.5">
      <c r="B40" s="20">
        <v>35</v>
      </c>
      <c r="C40" s="133" t="str">
        <f>IF(นักเรียน!C40="","",นักเรียน!C40)</f>
        <v/>
      </c>
      <c r="D40" s="652" t="str">
        <f>IF(นักเรียน!E40="","",นักเรียน!E40)</f>
        <v/>
      </c>
      <c r="E40" s="653"/>
      <c r="F40" s="365" t="str">
        <f>IF(คุณลักษณะ!F40="","",คุณลักษณะ!F40)</f>
        <v/>
      </c>
      <c r="G40" s="358" t="str">
        <f>IF(คุณลักษณะ!G40="","",คุณลักษณะ!G40)</f>
        <v/>
      </c>
      <c r="H40" s="358" t="str">
        <f>IF(คุณลักษณะ!H40="","",คุณลักษณะ!H40)</f>
        <v/>
      </c>
      <c r="I40" s="358" t="str">
        <f>IF(คุณลักษณะ!I40="","",คุณลักษณะ!I40)</f>
        <v/>
      </c>
      <c r="J40" s="21" t="str">
        <f t="shared" si="8"/>
        <v/>
      </c>
      <c r="K40" s="30" t="str">
        <f t="shared" si="9"/>
        <v/>
      </c>
      <c r="L40" s="152" t="str">
        <f t="shared" si="0"/>
        <v/>
      </c>
      <c r="M40" s="365" t="str">
        <f>IF(คุณลักษณะ!J40="","",คุณลักษณะ!J40)</f>
        <v/>
      </c>
      <c r="N40" s="358" t="str">
        <f>IF(คุณลักษณะ!K40="","",คุณลักษณะ!K40)</f>
        <v/>
      </c>
      <c r="O40" s="29" t="str">
        <f t="shared" si="10"/>
        <v/>
      </c>
      <c r="P40" s="30" t="str">
        <f t="shared" si="11"/>
        <v/>
      </c>
      <c r="Q40" s="152" t="str">
        <f t="shared" si="1"/>
        <v/>
      </c>
      <c r="R40" s="366" t="str">
        <f>IF(คุณลักษณะ!L40="","",คุณลักษณะ!L40)</f>
        <v/>
      </c>
      <c r="S40" s="29" t="str">
        <f t="shared" si="12"/>
        <v/>
      </c>
      <c r="T40" s="30" t="str">
        <f t="shared" si="13"/>
        <v/>
      </c>
      <c r="U40" s="152" t="str">
        <f t="shared" si="2"/>
        <v/>
      </c>
      <c r="V40" s="366" t="str">
        <f>IF(คุณลักษณะ!M40="","",คุณลักษณะ!M40)</f>
        <v/>
      </c>
      <c r="W40" s="367" t="str">
        <f>IF(คุณลักษณะ!N40="","",คุณลักษณะ!N40)</f>
        <v/>
      </c>
      <c r="X40" s="29" t="str">
        <f t="shared" si="14"/>
        <v/>
      </c>
      <c r="Y40" s="30" t="str">
        <f t="shared" si="15"/>
        <v/>
      </c>
      <c r="Z40" s="152" t="str">
        <f t="shared" si="3"/>
        <v/>
      </c>
      <c r="AA40" s="366" t="str">
        <f>IF(คุณลักษณะ!O40="","",คุณลักษณะ!O40)</f>
        <v/>
      </c>
      <c r="AB40" s="367" t="str">
        <f>IF(คุณลักษณะ!P40="","",คุณลักษณะ!P40)</f>
        <v/>
      </c>
      <c r="AC40" s="29" t="str">
        <f t="shared" si="16"/>
        <v/>
      </c>
      <c r="AD40" s="30" t="str">
        <f t="shared" si="17"/>
        <v/>
      </c>
      <c r="AE40" s="152" t="str">
        <f t="shared" si="4"/>
        <v/>
      </c>
      <c r="AF40" s="366" t="str">
        <f>IF(คุณลักษณะ!Q40="","",คุณลักษณะ!Q40)</f>
        <v/>
      </c>
      <c r="AG40" s="367" t="str">
        <f>IF(คุณลักษณะ!R40="","",คุณลักษณะ!R40)</f>
        <v/>
      </c>
      <c r="AH40" s="29" t="str">
        <f t="shared" si="18"/>
        <v/>
      </c>
      <c r="AI40" s="136" t="str">
        <f t="shared" si="19"/>
        <v/>
      </c>
      <c r="AJ40" s="152" t="str">
        <f t="shared" si="5"/>
        <v/>
      </c>
      <c r="AK40" s="366" t="str">
        <f>IF(คุณลักษณะ!S40="","",คุณลักษณะ!S40)</f>
        <v/>
      </c>
      <c r="AL40" s="367" t="str">
        <f>IF(คุณลักษณะ!T40="","",คุณลักษณะ!T40)</f>
        <v/>
      </c>
      <c r="AM40" s="367" t="str">
        <f>IF(คุณลักษณะ!U40="","",คุณลักษณะ!U40)</f>
        <v/>
      </c>
      <c r="AN40" s="29" t="str">
        <f t="shared" si="20"/>
        <v/>
      </c>
      <c r="AO40" s="136" t="str">
        <f t="shared" si="21"/>
        <v/>
      </c>
      <c r="AP40" s="152" t="str">
        <f t="shared" si="6"/>
        <v/>
      </c>
      <c r="AQ40" s="366" t="str">
        <f>IF(คุณลักษณะ!V40="","",คุณลักษณะ!V40)</f>
        <v/>
      </c>
      <c r="AR40" s="367" t="str">
        <f>IF(คุณลักษณะ!W40="","",คุณลักษณะ!W40)</f>
        <v/>
      </c>
      <c r="AS40" s="29" t="str">
        <f t="shared" si="24"/>
        <v/>
      </c>
      <c r="AT40" s="209" t="str">
        <f t="shared" si="22"/>
        <v/>
      </c>
      <c r="AU40" s="152" t="str">
        <f t="shared" si="7"/>
        <v/>
      </c>
      <c r="AV40" s="372" t="str">
        <f t="shared" si="23"/>
        <v/>
      </c>
      <c r="AW40" s="216" t="str">
        <f>IF(OR(นักเรียน!N40="ออก",AV40=""),"",ROUND(AV40/$AV$5*$AW$5,0))</f>
        <v/>
      </c>
      <c r="AX40" s="215" t="str">
        <f>IF(OR(นักเรียน!N40="ออก",AW40=""),"",VLOOKUP(AW40,grade2,5,TRUE))</f>
        <v/>
      </c>
      <c r="AY40" s="23" t="str">
        <f>IF(OR(นักเรียน!N40="ออก",AW40=""),"",VLOOKUP(AW40,grade2,4,TRUE))</f>
        <v/>
      </c>
      <c r="AZ40" s="358" t="str">
        <f>IF(คุณลักษณะ!AB40="","",คุณลักษณะ!AB40)</f>
        <v/>
      </c>
      <c r="BA40" s="360"/>
    </row>
    <row r="41" spans="2:53" ht="15.75" customHeight="1" x14ac:dyDescent="0.5">
      <c r="B41" s="20">
        <v>36</v>
      </c>
      <c r="C41" s="133" t="str">
        <f>IF(นักเรียน!C41="","",นักเรียน!C41)</f>
        <v/>
      </c>
      <c r="D41" s="652" t="str">
        <f>IF(นักเรียน!E41="","",นักเรียน!E41)</f>
        <v/>
      </c>
      <c r="E41" s="653"/>
      <c r="F41" s="365" t="str">
        <f>IF(คุณลักษณะ!F41="","",คุณลักษณะ!F41)</f>
        <v/>
      </c>
      <c r="G41" s="358" t="str">
        <f>IF(คุณลักษณะ!G41="","",คุณลักษณะ!G41)</f>
        <v/>
      </c>
      <c r="H41" s="358" t="str">
        <f>IF(คุณลักษณะ!H41="","",คุณลักษณะ!H41)</f>
        <v/>
      </c>
      <c r="I41" s="358" t="str">
        <f>IF(คุณลักษณะ!I41="","",คุณลักษณะ!I41)</f>
        <v/>
      </c>
      <c r="J41" s="21" t="str">
        <f t="shared" si="8"/>
        <v/>
      </c>
      <c r="K41" s="30" t="str">
        <f t="shared" si="9"/>
        <v/>
      </c>
      <c r="L41" s="152" t="str">
        <f t="shared" si="0"/>
        <v/>
      </c>
      <c r="M41" s="365" t="str">
        <f>IF(คุณลักษณะ!J41="","",คุณลักษณะ!J41)</f>
        <v/>
      </c>
      <c r="N41" s="358" t="str">
        <f>IF(คุณลักษณะ!K41="","",คุณลักษณะ!K41)</f>
        <v/>
      </c>
      <c r="O41" s="29" t="str">
        <f t="shared" si="10"/>
        <v/>
      </c>
      <c r="P41" s="30" t="str">
        <f t="shared" si="11"/>
        <v/>
      </c>
      <c r="Q41" s="152" t="str">
        <f t="shared" si="1"/>
        <v/>
      </c>
      <c r="R41" s="366" t="str">
        <f>IF(คุณลักษณะ!L41="","",คุณลักษณะ!L41)</f>
        <v/>
      </c>
      <c r="S41" s="29" t="str">
        <f t="shared" si="12"/>
        <v/>
      </c>
      <c r="T41" s="30" t="str">
        <f t="shared" si="13"/>
        <v/>
      </c>
      <c r="U41" s="152" t="str">
        <f t="shared" si="2"/>
        <v/>
      </c>
      <c r="V41" s="366" t="str">
        <f>IF(คุณลักษณะ!M41="","",คุณลักษณะ!M41)</f>
        <v/>
      </c>
      <c r="W41" s="367" t="str">
        <f>IF(คุณลักษณะ!N41="","",คุณลักษณะ!N41)</f>
        <v/>
      </c>
      <c r="X41" s="29" t="str">
        <f t="shared" si="14"/>
        <v/>
      </c>
      <c r="Y41" s="30" t="str">
        <f t="shared" si="15"/>
        <v/>
      </c>
      <c r="Z41" s="152" t="str">
        <f t="shared" si="3"/>
        <v/>
      </c>
      <c r="AA41" s="366" t="str">
        <f>IF(คุณลักษณะ!O41="","",คุณลักษณะ!O41)</f>
        <v/>
      </c>
      <c r="AB41" s="367" t="str">
        <f>IF(คุณลักษณะ!P41="","",คุณลักษณะ!P41)</f>
        <v/>
      </c>
      <c r="AC41" s="29" t="str">
        <f t="shared" si="16"/>
        <v/>
      </c>
      <c r="AD41" s="30" t="str">
        <f t="shared" si="17"/>
        <v/>
      </c>
      <c r="AE41" s="152" t="str">
        <f t="shared" si="4"/>
        <v/>
      </c>
      <c r="AF41" s="366" t="str">
        <f>IF(คุณลักษณะ!Q41="","",คุณลักษณะ!Q41)</f>
        <v/>
      </c>
      <c r="AG41" s="367" t="str">
        <f>IF(คุณลักษณะ!R41="","",คุณลักษณะ!R41)</f>
        <v/>
      </c>
      <c r="AH41" s="29" t="str">
        <f t="shared" si="18"/>
        <v/>
      </c>
      <c r="AI41" s="136" t="str">
        <f t="shared" si="19"/>
        <v/>
      </c>
      <c r="AJ41" s="152" t="str">
        <f t="shared" si="5"/>
        <v/>
      </c>
      <c r="AK41" s="366" t="str">
        <f>IF(คุณลักษณะ!S41="","",คุณลักษณะ!S41)</f>
        <v/>
      </c>
      <c r="AL41" s="367" t="str">
        <f>IF(คุณลักษณะ!T41="","",คุณลักษณะ!T41)</f>
        <v/>
      </c>
      <c r="AM41" s="367" t="str">
        <f>IF(คุณลักษณะ!U41="","",คุณลักษณะ!U41)</f>
        <v/>
      </c>
      <c r="AN41" s="29" t="str">
        <f t="shared" si="20"/>
        <v/>
      </c>
      <c r="AO41" s="136" t="str">
        <f t="shared" si="21"/>
        <v/>
      </c>
      <c r="AP41" s="152" t="str">
        <f t="shared" si="6"/>
        <v/>
      </c>
      <c r="AQ41" s="366" t="str">
        <f>IF(คุณลักษณะ!V41="","",คุณลักษณะ!V41)</f>
        <v/>
      </c>
      <c r="AR41" s="367" t="str">
        <f>IF(คุณลักษณะ!W41="","",คุณลักษณะ!W41)</f>
        <v/>
      </c>
      <c r="AS41" s="29" t="str">
        <f t="shared" si="24"/>
        <v/>
      </c>
      <c r="AT41" s="209" t="str">
        <f t="shared" si="22"/>
        <v/>
      </c>
      <c r="AU41" s="152" t="str">
        <f t="shared" si="7"/>
        <v/>
      </c>
      <c r="AV41" s="372" t="str">
        <f t="shared" si="23"/>
        <v/>
      </c>
      <c r="AW41" s="216" t="str">
        <f>IF(OR(นักเรียน!N41="ออก",AV41=""),"",ROUND(AV41/$AV$5*$AW$5,0))</f>
        <v/>
      </c>
      <c r="AX41" s="215" t="str">
        <f>IF(OR(นักเรียน!N41="ออก",AW41=""),"",VLOOKUP(AW41,grade2,5,TRUE))</f>
        <v/>
      </c>
      <c r="AY41" s="23" t="str">
        <f>IF(OR(นักเรียน!N41="ออก",AW41=""),"",VLOOKUP(AW41,grade2,4,TRUE))</f>
        <v/>
      </c>
      <c r="AZ41" s="358" t="str">
        <f>IF(คุณลักษณะ!AB41="","",คุณลักษณะ!AB41)</f>
        <v/>
      </c>
      <c r="BA41" s="360"/>
    </row>
    <row r="42" spans="2:53" ht="15.75" customHeight="1" x14ac:dyDescent="0.5">
      <c r="B42" s="20">
        <v>37</v>
      </c>
      <c r="C42" s="133" t="str">
        <f>IF(นักเรียน!C42="","",นักเรียน!C42)</f>
        <v/>
      </c>
      <c r="D42" s="652" t="str">
        <f>IF(นักเรียน!E42="","",นักเรียน!E42)</f>
        <v/>
      </c>
      <c r="E42" s="653"/>
      <c r="F42" s="365" t="str">
        <f>IF(คุณลักษณะ!F42="","",คุณลักษณะ!F42)</f>
        <v/>
      </c>
      <c r="G42" s="358" t="str">
        <f>IF(คุณลักษณะ!G42="","",คุณลักษณะ!G42)</f>
        <v/>
      </c>
      <c r="H42" s="358" t="str">
        <f>IF(คุณลักษณะ!H42="","",คุณลักษณะ!H42)</f>
        <v/>
      </c>
      <c r="I42" s="358" t="str">
        <f>IF(คุณลักษณะ!I42="","",คุณลักษณะ!I42)</f>
        <v/>
      </c>
      <c r="J42" s="21" t="str">
        <f t="shared" si="8"/>
        <v/>
      </c>
      <c r="K42" s="30" t="str">
        <f t="shared" si="9"/>
        <v/>
      </c>
      <c r="L42" s="152" t="str">
        <f t="shared" si="0"/>
        <v/>
      </c>
      <c r="M42" s="365" t="str">
        <f>IF(คุณลักษณะ!J42="","",คุณลักษณะ!J42)</f>
        <v/>
      </c>
      <c r="N42" s="358" t="str">
        <f>IF(คุณลักษณะ!K42="","",คุณลักษณะ!K42)</f>
        <v/>
      </c>
      <c r="O42" s="29" t="str">
        <f t="shared" si="10"/>
        <v/>
      </c>
      <c r="P42" s="30" t="str">
        <f t="shared" si="11"/>
        <v/>
      </c>
      <c r="Q42" s="152" t="str">
        <f t="shared" si="1"/>
        <v/>
      </c>
      <c r="R42" s="366" t="str">
        <f>IF(คุณลักษณะ!L42="","",คุณลักษณะ!L42)</f>
        <v/>
      </c>
      <c r="S42" s="29" t="str">
        <f t="shared" si="12"/>
        <v/>
      </c>
      <c r="T42" s="30" t="str">
        <f t="shared" si="13"/>
        <v/>
      </c>
      <c r="U42" s="152" t="str">
        <f t="shared" si="2"/>
        <v/>
      </c>
      <c r="V42" s="366" t="str">
        <f>IF(คุณลักษณะ!M42="","",คุณลักษณะ!M42)</f>
        <v/>
      </c>
      <c r="W42" s="367" t="str">
        <f>IF(คุณลักษณะ!N42="","",คุณลักษณะ!N42)</f>
        <v/>
      </c>
      <c r="X42" s="29" t="str">
        <f t="shared" si="14"/>
        <v/>
      </c>
      <c r="Y42" s="30" t="str">
        <f t="shared" si="15"/>
        <v/>
      </c>
      <c r="Z42" s="152" t="str">
        <f t="shared" si="3"/>
        <v/>
      </c>
      <c r="AA42" s="366" t="str">
        <f>IF(คุณลักษณะ!O42="","",คุณลักษณะ!O42)</f>
        <v/>
      </c>
      <c r="AB42" s="367" t="str">
        <f>IF(คุณลักษณะ!P42="","",คุณลักษณะ!P42)</f>
        <v/>
      </c>
      <c r="AC42" s="29" t="str">
        <f t="shared" si="16"/>
        <v/>
      </c>
      <c r="AD42" s="30" t="str">
        <f t="shared" si="17"/>
        <v/>
      </c>
      <c r="AE42" s="152" t="str">
        <f t="shared" si="4"/>
        <v/>
      </c>
      <c r="AF42" s="366" t="str">
        <f>IF(คุณลักษณะ!Q42="","",คุณลักษณะ!Q42)</f>
        <v/>
      </c>
      <c r="AG42" s="367" t="str">
        <f>IF(คุณลักษณะ!R42="","",คุณลักษณะ!R42)</f>
        <v/>
      </c>
      <c r="AH42" s="29" t="str">
        <f t="shared" si="18"/>
        <v/>
      </c>
      <c r="AI42" s="136" t="str">
        <f t="shared" si="19"/>
        <v/>
      </c>
      <c r="AJ42" s="152" t="str">
        <f t="shared" si="5"/>
        <v/>
      </c>
      <c r="AK42" s="366" t="str">
        <f>IF(คุณลักษณะ!S42="","",คุณลักษณะ!S42)</f>
        <v/>
      </c>
      <c r="AL42" s="367" t="str">
        <f>IF(คุณลักษณะ!T42="","",คุณลักษณะ!T42)</f>
        <v/>
      </c>
      <c r="AM42" s="367" t="str">
        <f>IF(คุณลักษณะ!U42="","",คุณลักษณะ!U42)</f>
        <v/>
      </c>
      <c r="AN42" s="29" t="str">
        <f t="shared" si="20"/>
        <v/>
      </c>
      <c r="AO42" s="136" t="str">
        <f t="shared" si="21"/>
        <v/>
      </c>
      <c r="AP42" s="152" t="str">
        <f t="shared" si="6"/>
        <v/>
      </c>
      <c r="AQ42" s="366" t="str">
        <f>IF(คุณลักษณะ!V42="","",คุณลักษณะ!V42)</f>
        <v/>
      </c>
      <c r="AR42" s="367" t="str">
        <f>IF(คุณลักษณะ!W42="","",คุณลักษณะ!W42)</f>
        <v/>
      </c>
      <c r="AS42" s="29" t="str">
        <f t="shared" si="24"/>
        <v/>
      </c>
      <c r="AT42" s="209" t="str">
        <f t="shared" si="22"/>
        <v/>
      </c>
      <c r="AU42" s="152" t="str">
        <f t="shared" si="7"/>
        <v/>
      </c>
      <c r="AV42" s="372" t="str">
        <f t="shared" si="23"/>
        <v/>
      </c>
      <c r="AW42" s="216" t="str">
        <f>IF(OR(นักเรียน!N42="ออก",AV42=""),"",ROUND(AV42/$AV$5*$AW$5,0))</f>
        <v/>
      </c>
      <c r="AX42" s="215" t="str">
        <f>IF(OR(นักเรียน!N42="ออก",AW42=""),"",VLOOKUP(AW42,grade2,5,TRUE))</f>
        <v/>
      </c>
      <c r="AY42" s="23" t="str">
        <f>IF(OR(นักเรียน!N42="ออก",AW42=""),"",VLOOKUP(AW42,grade2,4,TRUE))</f>
        <v/>
      </c>
      <c r="AZ42" s="358" t="str">
        <f>IF(คุณลักษณะ!AB42="","",คุณลักษณะ!AB42)</f>
        <v/>
      </c>
      <c r="BA42" s="360"/>
    </row>
    <row r="43" spans="2:53" ht="15.75" customHeight="1" x14ac:dyDescent="0.5">
      <c r="B43" s="20">
        <v>38</v>
      </c>
      <c r="C43" s="133" t="str">
        <f>IF(นักเรียน!C43="","",นักเรียน!C43)</f>
        <v/>
      </c>
      <c r="D43" s="652" t="str">
        <f>IF(นักเรียน!E43="","",นักเรียน!E43)</f>
        <v/>
      </c>
      <c r="E43" s="653"/>
      <c r="F43" s="365" t="str">
        <f>IF(คุณลักษณะ!F43="","",คุณลักษณะ!F43)</f>
        <v/>
      </c>
      <c r="G43" s="358" t="str">
        <f>IF(คุณลักษณะ!G43="","",คุณลักษณะ!G43)</f>
        <v/>
      </c>
      <c r="H43" s="358" t="str">
        <f>IF(คุณลักษณะ!H43="","",คุณลักษณะ!H43)</f>
        <v/>
      </c>
      <c r="I43" s="358" t="str">
        <f>IF(คุณลักษณะ!I43="","",คุณลักษณะ!I43)</f>
        <v/>
      </c>
      <c r="J43" s="21" t="str">
        <f t="shared" si="8"/>
        <v/>
      </c>
      <c r="K43" s="30" t="str">
        <f t="shared" si="9"/>
        <v/>
      </c>
      <c r="L43" s="152" t="str">
        <f t="shared" si="0"/>
        <v/>
      </c>
      <c r="M43" s="365" t="str">
        <f>IF(คุณลักษณะ!J43="","",คุณลักษณะ!J43)</f>
        <v/>
      </c>
      <c r="N43" s="358" t="str">
        <f>IF(คุณลักษณะ!K43="","",คุณลักษณะ!K43)</f>
        <v/>
      </c>
      <c r="O43" s="29" t="str">
        <f t="shared" si="10"/>
        <v/>
      </c>
      <c r="P43" s="30" t="str">
        <f t="shared" si="11"/>
        <v/>
      </c>
      <c r="Q43" s="152" t="str">
        <f t="shared" si="1"/>
        <v/>
      </c>
      <c r="R43" s="366" t="str">
        <f>IF(คุณลักษณะ!L43="","",คุณลักษณะ!L43)</f>
        <v/>
      </c>
      <c r="S43" s="29" t="str">
        <f t="shared" si="12"/>
        <v/>
      </c>
      <c r="T43" s="30" t="str">
        <f t="shared" si="13"/>
        <v/>
      </c>
      <c r="U43" s="152" t="str">
        <f t="shared" si="2"/>
        <v/>
      </c>
      <c r="V43" s="366" t="str">
        <f>IF(คุณลักษณะ!M43="","",คุณลักษณะ!M43)</f>
        <v/>
      </c>
      <c r="W43" s="367" t="str">
        <f>IF(คุณลักษณะ!N43="","",คุณลักษณะ!N43)</f>
        <v/>
      </c>
      <c r="X43" s="29" t="str">
        <f t="shared" si="14"/>
        <v/>
      </c>
      <c r="Y43" s="30" t="str">
        <f t="shared" si="15"/>
        <v/>
      </c>
      <c r="Z43" s="152" t="str">
        <f t="shared" si="3"/>
        <v/>
      </c>
      <c r="AA43" s="366" t="str">
        <f>IF(คุณลักษณะ!O43="","",คุณลักษณะ!O43)</f>
        <v/>
      </c>
      <c r="AB43" s="367" t="str">
        <f>IF(คุณลักษณะ!P43="","",คุณลักษณะ!P43)</f>
        <v/>
      </c>
      <c r="AC43" s="29" t="str">
        <f t="shared" si="16"/>
        <v/>
      </c>
      <c r="AD43" s="30" t="str">
        <f t="shared" si="17"/>
        <v/>
      </c>
      <c r="AE43" s="152" t="str">
        <f t="shared" si="4"/>
        <v/>
      </c>
      <c r="AF43" s="366" t="str">
        <f>IF(คุณลักษณะ!Q43="","",คุณลักษณะ!Q43)</f>
        <v/>
      </c>
      <c r="AG43" s="367" t="str">
        <f>IF(คุณลักษณะ!R43="","",คุณลักษณะ!R43)</f>
        <v/>
      </c>
      <c r="AH43" s="29" t="str">
        <f t="shared" si="18"/>
        <v/>
      </c>
      <c r="AI43" s="136" t="str">
        <f t="shared" si="19"/>
        <v/>
      </c>
      <c r="AJ43" s="152" t="str">
        <f t="shared" si="5"/>
        <v/>
      </c>
      <c r="AK43" s="366" t="str">
        <f>IF(คุณลักษณะ!S43="","",คุณลักษณะ!S43)</f>
        <v/>
      </c>
      <c r="AL43" s="367" t="str">
        <f>IF(คุณลักษณะ!T43="","",คุณลักษณะ!T43)</f>
        <v/>
      </c>
      <c r="AM43" s="367" t="str">
        <f>IF(คุณลักษณะ!U43="","",คุณลักษณะ!U43)</f>
        <v/>
      </c>
      <c r="AN43" s="29" t="str">
        <f t="shared" si="20"/>
        <v/>
      </c>
      <c r="AO43" s="136" t="str">
        <f t="shared" si="21"/>
        <v/>
      </c>
      <c r="AP43" s="152" t="str">
        <f t="shared" si="6"/>
        <v/>
      </c>
      <c r="AQ43" s="366" t="str">
        <f>IF(คุณลักษณะ!V43="","",คุณลักษณะ!V43)</f>
        <v/>
      </c>
      <c r="AR43" s="367" t="str">
        <f>IF(คุณลักษณะ!W43="","",คุณลักษณะ!W43)</f>
        <v/>
      </c>
      <c r="AS43" s="29" t="str">
        <f t="shared" si="24"/>
        <v/>
      </c>
      <c r="AT43" s="209" t="str">
        <f t="shared" si="22"/>
        <v/>
      </c>
      <c r="AU43" s="152" t="str">
        <f t="shared" si="7"/>
        <v/>
      </c>
      <c r="AV43" s="372" t="str">
        <f t="shared" si="23"/>
        <v/>
      </c>
      <c r="AW43" s="216" t="str">
        <f>IF(OR(นักเรียน!N43="ออก",AV43=""),"",ROUND(AV43/$AV$5*$AW$5,0))</f>
        <v/>
      </c>
      <c r="AX43" s="215" t="str">
        <f>IF(OR(นักเรียน!N43="ออก",AW43=""),"",VLOOKUP(AW43,grade2,5,TRUE))</f>
        <v/>
      </c>
      <c r="AY43" s="23" t="str">
        <f>IF(OR(นักเรียน!N43="ออก",AW43=""),"",VLOOKUP(AW43,grade2,4,TRUE))</f>
        <v/>
      </c>
      <c r="AZ43" s="358" t="str">
        <f>IF(คุณลักษณะ!AB43="","",คุณลักษณะ!AB43)</f>
        <v/>
      </c>
      <c r="BA43" s="360"/>
    </row>
    <row r="44" spans="2:53" ht="15.75" customHeight="1" x14ac:dyDescent="0.5">
      <c r="B44" s="20">
        <v>39</v>
      </c>
      <c r="C44" s="133" t="str">
        <f>IF(นักเรียน!C44="","",นักเรียน!C44)</f>
        <v/>
      </c>
      <c r="D44" s="652" t="str">
        <f>IF(นักเรียน!E44="","",นักเรียน!E44)</f>
        <v/>
      </c>
      <c r="E44" s="653"/>
      <c r="F44" s="365" t="str">
        <f>IF(คุณลักษณะ!F44="","",คุณลักษณะ!F44)</f>
        <v/>
      </c>
      <c r="G44" s="358" t="str">
        <f>IF(คุณลักษณะ!G44="","",คุณลักษณะ!G44)</f>
        <v/>
      </c>
      <c r="H44" s="358" t="str">
        <f>IF(คุณลักษณะ!H44="","",คุณลักษณะ!H44)</f>
        <v/>
      </c>
      <c r="I44" s="358" t="str">
        <f>IF(คุณลักษณะ!I44="","",คุณลักษณะ!I44)</f>
        <v/>
      </c>
      <c r="J44" s="21" t="str">
        <f t="shared" si="8"/>
        <v/>
      </c>
      <c r="K44" s="30" t="str">
        <f t="shared" si="9"/>
        <v/>
      </c>
      <c r="L44" s="152" t="str">
        <f t="shared" si="0"/>
        <v/>
      </c>
      <c r="M44" s="365" t="str">
        <f>IF(คุณลักษณะ!J44="","",คุณลักษณะ!J44)</f>
        <v/>
      </c>
      <c r="N44" s="358" t="str">
        <f>IF(คุณลักษณะ!K44="","",คุณลักษณะ!K44)</f>
        <v/>
      </c>
      <c r="O44" s="29" t="str">
        <f t="shared" si="10"/>
        <v/>
      </c>
      <c r="P44" s="30" t="str">
        <f t="shared" si="11"/>
        <v/>
      </c>
      <c r="Q44" s="152" t="str">
        <f t="shared" si="1"/>
        <v/>
      </c>
      <c r="R44" s="366" t="str">
        <f>IF(คุณลักษณะ!L44="","",คุณลักษณะ!L44)</f>
        <v/>
      </c>
      <c r="S44" s="29" t="str">
        <f t="shared" si="12"/>
        <v/>
      </c>
      <c r="T44" s="30" t="str">
        <f t="shared" si="13"/>
        <v/>
      </c>
      <c r="U44" s="152" t="str">
        <f t="shared" si="2"/>
        <v/>
      </c>
      <c r="V44" s="366" t="str">
        <f>IF(คุณลักษณะ!M44="","",คุณลักษณะ!M44)</f>
        <v/>
      </c>
      <c r="W44" s="367" t="str">
        <f>IF(คุณลักษณะ!N44="","",คุณลักษณะ!N44)</f>
        <v/>
      </c>
      <c r="X44" s="29" t="str">
        <f t="shared" si="14"/>
        <v/>
      </c>
      <c r="Y44" s="30" t="str">
        <f t="shared" si="15"/>
        <v/>
      </c>
      <c r="Z44" s="152" t="str">
        <f t="shared" si="3"/>
        <v/>
      </c>
      <c r="AA44" s="366" t="str">
        <f>IF(คุณลักษณะ!O44="","",คุณลักษณะ!O44)</f>
        <v/>
      </c>
      <c r="AB44" s="367" t="str">
        <f>IF(คุณลักษณะ!P44="","",คุณลักษณะ!P44)</f>
        <v/>
      </c>
      <c r="AC44" s="29" t="str">
        <f t="shared" si="16"/>
        <v/>
      </c>
      <c r="AD44" s="30" t="str">
        <f t="shared" si="17"/>
        <v/>
      </c>
      <c r="AE44" s="152" t="str">
        <f t="shared" si="4"/>
        <v/>
      </c>
      <c r="AF44" s="366" t="str">
        <f>IF(คุณลักษณะ!Q44="","",คุณลักษณะ!Q44)</f>
        <v/>
      </c>
      <c r="AG44" s="367" t="str">
        <f>IF(คุณลักษณะ!R44="","",คุณลักษณะ!R44)</f>
        <v/>
      </c>
      <c r="AH44" s="29" t="str">
        <f t="shared" si="18"/>
        <v/>
      </c>
      <c r="AI44" s="136" t="str">
        <f t="shared" si="19"/>
        <v/>
      </c>
      <c r="AJ44" s="152" t="str">
        <f t="shared" si="5"/>
        <v/>
      </c>
      <c r="AK44" s="366" t="str">
        <f>IF(คุณลักษณะ!S44="","",คุณลักษณะ!S44)</f>
        <v/>
      </c>
      <c r="AL44" s="367" t="str">
        <f>IF(คุณลักษณะ!T44="","",คุณลักษณะ!T44)</f>
        <v/>
      </c>
      <c r="AM44" s="367" t="str">
        <f>IF(คุณลักษณะ!U44="","",คุณลักษณะ!U44)</f>
        <v/>
      </c>
      <c r="AN44" s="29" t="str">
        <f t="shared" si="20"/>
        <v/>
      </c>
      <c r="AO44" s="136" t="str">
        <f t="shared" si="21"/>
        <v/>
      </c>
      <c r="AP44" s="152" t="str">
        <f t="shared" si="6"/>
        <v/>
      </c>
      <c r="AQ44" s="366" t="str">
        <f>IF(คุณลักษณะ!V44="","",คุณลักษณะ!V44)</f>
        <v/>
      </c>
      <c r="AR44" s="367" t="str">
        <f>IF(คุณลักษณะ!W44="","",คุณลักษณะ!W44)</f>
        <v/>
      </c>
      <c r="AS44" s="29" t="str">
        <f t="shared" si="24"/>
        <v/>
      </c>
      <c r="AT44" s="209" t="str">
        <f t="shared" si="22"/>
        <v/>
      </c>
      <c r="AU44" s="152" t="str">
        <f t="shared" si="7"/>
        <v/>
      </c>
      <c r="AV44" s="372" t="str">
        <f t="shared" si="23"/>
        <v/>
      </c>
      <c r="AW44" s="216" t="str">
        <f>IF(OR(นักเรียน!N44="ออก",AV44=""),"",ROUND(AV44/$AV$5*$AW$5,0))</f>
        <v/>
      </c>
      <c r="AX44" s="215" t="str">
        <f>IF(OR(นักเรียน!N44="ออก",AW44=""),"",VLOOKUP(AW44,grade2,5,TRUE))</f>
        <v/>
      </c>
      <c r="AY44" s="23" t="str">
        <f>IF(OR(นักเรียน!N44="ออก",AW44=""),"",VLOOKUP(AW44,grade2,4,TRUE))</f>
        <v/>
      </c>
      <c r="AZ44" s="358" t="str">
        <f>IF(คุณลักษณะ!AB44="","",คุณลักษณะ!AB44)</f>
        <v/>
      </c>
      <c r="BA44" s="360"/>
    </row>
    <row r="45" spans="2:53" ht="15.75" customHeight="1" x14ac:dyDescent="0.5">
      <c r="B45" s="20">
        <v>40</v>
      </c>
      <c r="C45" s="133" t="str">
        <f>IF(นักเรียน!C45="","",นักเรียน!C45)</f>
        <v/>
      </c>
      <c r="D45" s="652" t="str">
        <f>IF(นักเรียน!E45="","",นักเรียน!E45)</f>
        <v/>
      </c>
      <c r="E45" s="653"/>
      <c r="F45" s="365" t="str">
        <f>IF(คุณลักษณะ!F45="","",คุณลักษณะ!F45)</f>
        <v/>
      </c>
      <c r="G45" s="358" t="str">
        <f>IF(คุณลักษณะ!G45="","",คุณลักษณะ!G45)</f>
        <v/>
      </c>
      <c r="H45" s="358" t="str">
        <f>IF(คุณลักษณะ!H45="","",คุณลักษณะ!H45)</f>
        <v/>
      </c>
      <c r="I45" s="358" t="str">
        <f>IF(คุณลักษณะ!I45="","",คุณลักษณะ!I45)</f>
        <v/>
      </c>
      <c r="J45" s="21" t="str">
        <f t="shared" si="8"/>
        <v/>
      </c>
      <c r="K45" s="30" t="str">
        <f t="shared" si="9"/>
        <v/>
      </c>
      <c r="L45" s="152" t="str">
        <f t="shared" si="0"/>
        <v/>
      </c>
      <c r="M45" s="365" t="str">
        <f>IF(คุณลักษณะ!J45="","",คุณลักษณะ!J45)</f>
        <v/>
      </c>
      <c r="N45" s="358" t="str">
        <f>IF(คุณลักษณะ!K45="","",คุณลักษณะ!K45)</f>
        <v/>
      </c>
      <c r="O45" s="29" t="str">
        <f t="shared" si="10"/>
        <v/>
      </c>
      <c r="P45" s="30" t="str">
        <f t="shared" si="11"/>
        <v/>
      </c>
      <c r="Q45" s="152" t="str">
        <f t="shared" si="1"/>
        <v/>
      </c>
      <c r="R45" s="366" t="str">
        <f>IF(คุณลักษณะ!L45="","",คุณลักษณะ!L45)</f>
        <v/>
      </c>
      <c r="S45" s="29" t="str">
        <f t="shared" si="12"/>
        <v/>
      </c>
      <c r="T45" s="30" t="str">
        <f t="shared" si="13"/>
        <v/>
      </c>
      <c r="U45" s="152" t="str">
        <f t="shared" si="2"/>
        <v/>
      </c>
      <c r="V45" s="366" t="str">
        <f>IF(คุณลักษณะ!M45="","",คุณลักษณะ!M45)</f>
        <v/>
      </c>
      <c r="W45" s="367" t="str">
        <f>IF(คุณลักษณะ!N45="","",คุณลักษณะ!N45)</f>
        <v/>
      </c>
      <c r="X45" s="29" t="str">
        <f t="shared" si="14"/>
        <v/>
      </c>
      <c r="Y45" s="30" t="str">
        <f t="shared" si="15"/>
        <v/>
      </c>
      <c r="Z45" s="152" t="str">
        <f t="shared" si="3"/>
        <v/>
      </c>
      <c r="AA45" s="366" t="str">
        <f>IF(คุณลักษณะ!O45="","",คุณลักษณะ!O45)</f>
        <v/>
      </c>
      <c r="AB45" s="367" t="str">
        <f>IF(คุณลักษณะ!P45="","",คุณลักษณะ!P45)</f>
        <v/>
      </c>
      <c r="AC45" s="29" t="str">
        <f t="shared" si="16"/>
        <v/>
      </c>
      <c r="AD45" s="30" t="str">
        <f t="shared" si="17"/>
        <v/>
      </c>
      <c r="AE45" s="152" t="str">
        <f t="shared" si="4"/>
        <v/>
      </c>
      <c r="AF45" s="366" t="str">
        <f>IF(คุณลักษณะ!Q45="","",คุณลักษณะ!Q45)</f>
        <v/>
      </c>
      <c r="AG45" s="367" t="str">
        <f>IF(คุณลักษณะ!R45="","",คุณลักษณะ!R45)</f>
        <v/>
      </c>
      <c r="AH45" s="29" t="str">
        <f t="shared" si="18"/>
        <v/>
      </c>
      <c r="AI45" s="136" t="str">
        <f t="shared" si="19"/>
        <v/>
      </c>
      <c r="AJ45" s="152" t="str">
        <f t="shared" si="5"/>
        <v/>
      </c>
      <c r="AK45" s="366" t="str">
        <f>IF(คุณลักษณะ!S45="","",คุณลักษณะ!S45)</f>
        <v/>
      </c>
      <c r="AL45" s="367" t="str">
        <f>IF(คุณลักษณะ!T45="","",คุณลักษณะ!T45)</f>
        <v/>
      </c>
      <c r="AM45" s="367" t="str">
        <f>IF(คุณลักษณะ!U45="","",คุณลักษณะ!U45)</f>
        <v/>
      </c>
      <c r="AN45" s="29" t="str">
        <f t="shared" si="20"/>
        <v/>
      </c>
      <c r="AO45" s="136" t="str">
        <f t="shared" si="21"/>
        <v/>
      </c>
      <c r="AP45" s="152" t="str">
        <f t="shared" si="6"/>
        <v/>
      </c>
      <c r="AQ45" s="366" t="str">
        <f>IF(คุณลักษณะ!V45="","",คุณลักษณะ!V45)</f>
        <v/>
      </c>
      <c r="AR45" s="367" t="str">
        <f>IF(คุณลักษณะ!W45="","",คุณลักษณะ!W45)</f>
        <v/>
      </c>
      <c r="AS45" s="29" t="str">
        <f t="shared" si="24"/>
        <v/>
      </c>
      <c r="AT45" s="209" t="str">
        <f t="shared" si="22"/>
        <v/>
      </c>
      <c r="AU45" s="152" t="str">
        <f t="shared" si="7"/>
        <v/>
      </c>
      <c r="AV45" s="372" t="str">
        <f t="shared" si="23"/>
        <v/>
      </c>
      <c r="AW45" s="216" t="str">
        <f>IF(OR(นักเรียน!N45="ออก",AV45=""),"",ROUND(AV45/$AV$5*$AW$5,0))</f>
        <v/>
      </c>
      <c r="AX45" s="215" t="str">
        <f>IF(OR(นักเรียน!N45="ออก",AW45=""),"",VLOOKUP(AW45,grade2,5,TRUE))</f>
        <v/>
      </c>
      <c r="AY45" s="23" t="str">
        <f>IF(OR(นักเรียน!N45="ออก",AW45=""),"",VLOOKUP(AW45,grade2,4,TRUE))</f>
        <v/>
      </c>
      <c r="AZ45" s="358" t="str">
        <f>IF(คุณลักษณะ!AB45="","",คุณลักษณะ!AB45)</f>
        <v/>
      </c>
      <c r="BA45" s="360"/>
    </row>
    <row r="46" spans="2:53" ht="15.75" customHeight="1" x14ac:dyDescent="0.5">
      <c r="B46" s="136">
        <v>41</v>
      </c>
      <c r="C46" s="133" t="str">
        <f>IF(นักเรียน!C46="","",นักเรียน!C46)</f>
        <v/>
      </c>
      <c r="D46" s="652" t="str">
        <f>IF(นักเรียน!E46="","",นักเรียน!E46)</f>
        <v/>
      </c>
      <c r="E46" s="653"/>
      <c r="F46" s="365" t="str">
        <f>IF(คุณลักษณะ!F46="","",คุณลักษณะ!F46)</f>
        <v/>
      </c>
      <c r="G46" s="358" t="str">
        <f>IF(คุณลักษณะ!G46="","",คุณลักษณะ!G46)</f>
        <v/>
      </c>
      <c r="H46" s="358" t="str">
        <f>IF(คุณลักษณะ!H46="","",คุณลักษณะ!H46)</f>
        <v/>
      </c>
      <c r="I46" s="358" t="str">
        <f>IF(คุณลักษณะ!I46="","",คุณลักษณะ!I46)</f>
        <v/>
      </c>
      <c r="J46" s="21" t="str">
        <f t="shared" ref="J46:J55" si="25">IF(SUM(F46:I46),SUM(F46:I46),"")</f>
        <v/>
      </c>
      <c r="K46" s="196" t="str">
        <f t="shared" ref="K46:K55" si="26">IF(J46="","",ROUND(J46/$J$5*$K$5,0))</f>
        <v/>
      </c>
      <c r="L46" s="152" t="str">
        <f t="shared" ref="L46:L55" si="27">IF(K46="","",VLOOKUP(K46,grade2,4,TRUE))</f>
        <v/>
      </c>
      <c r="M46" s="365" t="str">
        <f>IF(คุณลักษณะ!J46="","",คุณลักษณะ!J46)</f>
        <v/>
      </c>
      <c r="N46" s="358" t="str">
        <f>IF(คุณลักษณะ!K46="","",คุณลักษณะ!K46)</f>
        <v/>
      </c>
      <c r="O46" s="29" t="str">
        <f t="shared" ref="O46:O55" si="28">IF(SUM(M46:N46),SUM(M46:N46),"")</f>
        <v/>
      </c>
      <c r="P46" s="196" t="str">
        <f t="shared" ref="P46:P55" si="29">IF(O46="","",ROUND(O46/$O$5*$P$5,0))</f>
        <v/>
      </c>
      <c r="Q46" s="152" t="str">
        <f t="shared" ref="Q46:Q55" si="30">IF(P46="","",VLOOKUP(P46,grade2,4,TRUE))</f>
        <v/>
      </c>
      <c r="R46" s="366" t="str">
        <f>IF(คุณลักษณะ!L46="","",คุณลักษณะ!L46)</f>
        <v/>
      </c>
      <c r="S46" s="29" t="str">
        <f t="shared" ref="S46:S55" si="31">IF(SUM(R46:R46),SUM(R46:R46),"")</f>
        <v/>
      </c>
      <c r="T46" s="196" t="str">
        <f t="shared" ref="T46:T55" si="32">IF(S46="","",ROUND(S46/$S$5*$T$5,0))</f>
        <v/>
      </c>
      <c r="U46" s="152" t="str">
        <f t="shared" ref="U46:U55" si="33">IF(T46="","",VLOOKUP(T46,grade2,4,TRUE))</f>
        <v/>
      </c>
      <c r="V46" s="366" t="str">
        <f>IF(คุณลักษณะ!M46="","",คุณลักษณะ!M46)</f>
        <v/>
      </c>
      <c r="W46" s="367" t="str">
        <f>IF(คุณลักษณะ!N46="","",คุณลักษณะ!N46)</f>
        <v/>
      </c>
      <c r="X46" s="29" t="str">
        <f t="shared" ref="X46:X55" si="34">IF(SUM(V46:W46),SUM(V46:W46),"")</f>
        <v/>
      </c>
      <c r="Y46" s="196" t="str">
        <f t="shared" ref="Y46:Y55" si="35">IF(X46="","",ROUND(X46/$X$5*$Y$5,0))</f>
        <v/>
      </c>
      <c r="Z46" s="152" t="str">
        <f t="shared" ref="Z46:Z55" si="36">IF(Y46="","",VLOOKUP(Y46,grade2,4,TRUE))</f>
        <v/>
      </c>
      <c r="AA46" s="366" t="str">
        <f>IF(คุณลักษณะ!O46="","",คุณลักษณะ!O46)</f>
        <v/>
      </c>
      <c r="AB46" s="367" t="str">
        <f>IF(คุณลักษณะ!P46="","",คุณลักษณะ!P46)</f>
        <v/>
      </c>
      <c r="AC46" s="29" t="str">
        <f t="shared" ref="AC46:AC55" si="37">IF(SUM(AA46:AB46),SUM(AA46:AB46),"")</f>
        <v/>
      </c>
      <c r="AD46" s="196" t="str">
        <f t="shared" ref="AD46:AD55" si="38">IF(AC46="","",ROUND(AC46/$AC$5*$AD$5,0))</f>
        <v/>
      </c>
      <c r="AE46" s="152" t="str">
        <f t="shared" ref="AE46:AE55" si="39">IF(AD46="","",VLOOKUP(AD46,grade2,4,TRUE))</f>
        <v/>
      </c>
      <c r="AF46" s="366" t="str">
        <f>IF(คุณลักษณะ!Q46="","",คุณลักษณะ!Q46)</f>
        <v/>
      </c>
      <c r="AG46" s="367" t="str">
        <f>IF(คุณลักษณะ!R46="","",คุณลักษณะ!R46)</f>
        <v/>
      </c>
      <c r="AH46" s="29" t="str">
        <f t="shared" ref="AH46:AH55" si="40">IF(SUM(AF46:AG46),SUM(AF46:AG46),"")</f>
        <v/>
      </c>
      <c r="AI46" s="136" t="str">
        <f t="shared" ref="AI46:AI55" si="41">IF(AH46="","",ROUND(AH46/$AH$5*$AI$5,0))</f>
        <v/>
      </c>
      <c r="AJ46" s="152" t="str">
        <f t="shared" ref="AJ46:AJ55" si="42">IF(AI46="","",VLOOKUP(AI46,grade2,4,TRUE))</f>
        <v/>
      </c>
      <c r="AK46" s="366" t="str">
        <f>IF(คุณลักษณะ!S46="","",คุณลักษณะ!S46)</f>
        <v/>
      </c>
      <c r="AL46" s="367" t="str">
        <f>IF(คุณลักษณะ!T46="","",คุณลักษณะ!T46)</f>
        <v/>
      </c>
      <c r="AM46" s="367" t="str">
        <f>IF(คุณลักษณะ!U46="","",คุณลักษณะ!U46)</f>
        <v/>
      </c>
      <c r="AN46" s="29" t="str">
        <f t="shared" ref="AN46:AN55" si="43">IF(SUM(AK46:AM46),SUM(AK46:AM46),"")</f>
        <v/>
      </c>
      <c r="AO46" s="136" t="str">
        <f t="shared" ref="AO46:AO55" si="44">IF(AN46="","",ROUND(AN46/$AN$5*$AO$5,0))</f>
        <v/>
      </c>
      <c r="AP46" s="152" t="str">
        <f t="shared" ref="AP46:AP55" si="45">IF(AO46="","",VLOOKUP(AO46,grade2,4,TRUE))</f>
        <v/>
      </c>
      <c r="AQ46" s="366" t="str">
        <f>IF(คุณลักษณะ!V46="","",คุณลักษณะ!V46)</f>
        <v/>
      </c>
      <c r="AR46" s="367" t="str">
        <f>IF(คุณลักษณะ!W46="","",คุณลักษณะ!W46)</f>
        <v/>
      </c>
      <c r="AS46" s="29" t="str">
        <f t="shared" si="24"/>
        <v/>
      </c>
      <c r="AT46" s="209" t="str">
        <f t="shared" si="22"/>
        <v/>
      </c>
      <c r="AU46" s="152" t="str">
        <f t="shared" si="7"/>
        <v/>
      </c>
      <c r="AV46" s="372" t="str">
        <f t="shared" si="23"/>
        <v/>
      </c>
      <c r="AW46" s="216" t="str">
        <f>IF(OR(นักเรียน!N46="ออก",AV46=""),"",ROUND(AV46/$AV$5*$AW$5,0))</f>
        <v/>
      </c>
      <c r="AX46" s="215" t="str">
        <f>IF(OR(นักเรียน!N46="ออก",AW46=""),"",VLOOKUP(AW46,grade2,5,TRUE))</f>
        <v/>
      </c>
      <c r="AY46" s="23" t="str">
        <f>IF(OR(นักเรียน!N46="ออก",AW46=""),"",VLOOKUP(AW46,grade2,4,TRUE))</f>
        <v/>
      </c>
      <c r="AZ46" s="358" t="str">
        <f>IF(คุณลักษณะ!AB46="","",คุณลักษณะ!AB46)</f>
        <v/>
      </c>
      <c r="BA46" s="360"/>
    </row>
    <row r="47" spans="2:53" ht="15.75" customHeight="1" x14ac:dyDescent="0.5">
      <c r="B47" s="136">
        <v>42</v>
      </c>
      <c r="C47" s="133" t="str">
        <f>IF(นักเรียน!C47="","",นักเรียน!C47)</f>
        <v/>
      </c>
      <c r="D47" s="652" t="str">
        <f>IF(นักเรียน!E47="","",นักเรียน!E47)</f>
        <v/>
      </c>
      <c r="E47" s="653"/>
      <c r="F47" s="365" t="str">
        <f>IF(คุณลักษณะ!F47="","",คุณลักษณะ!F47)</f>
        <v/>
      </c>
      <c r="G47" s="358" t="str">
        <f>IF(คุณลักษณะ!G47="","",คุณลักษณะ!G47)</f>
        <v/>
      </c>
      <c r="H47" s="358" t="str">
        <f>IF(คุณลักษณะ!H47="","",คุณลักษณะ!H47)</f>
        <v/>
      </c>
      <c r="I47" s="358" t="str">
        <f>IF(คุณลักษณะ!I47="","",คุณลักษณะ!I47)</f>
        <v/>
      </c>
      <c r="J47" s="21" t="str">
        <f t="shared" si="25"/>
        <v/>
      </c>
      <c r="K47" s="196" t="str">
        <f t="shared" si="26"/>
        <v/>
      </c>
      <c r="L47" s="152" t="str">
        <f t="shared" si="27"/>
        <v/>
      </c>
      <c r="M47" s="365" t="str">
        <f>IF(คุณลักษณะ!J47="","",คุณลักษณะ!J47)</f>
        <v/>
      </c>
      <c r="N47" s="358" t="str">
        <f>IF(คุณลักษณะ!K47="","",คุณลักษณะ!K47)</f>
        <v/>
      </c>
      <c r="O47" s="29" t="str">
        <f t="shared" si="28"/>
        <v/>
      </c>
      <c r="P47" s="196" t="str">
        <f t="shared" si="29"/>
        <v/>
      </c>
      <c r="Q47" s="152" t="str">
        <f t="shared" si="30"/>
        <v/>
      </c>
      <c r="R47" s="366" t="str">
        <f>IF(คุณลักษณะ!L47="","",คุณลักษณะ!L47)</f>
        <v/>
      </c>
      <c r="S47" s="29" t="str">
        <f t="shared" si="31"/>
        <v/>
      </c>
      <c r="T47" s="196" t="str">
        <f t="shared" si="32"/>
        <v/>
      </c>
      <c r="U47" s="152" t="str">
        <f t="shared" si="33"/>
        <v/>
      </c>
      <c r="V47" s="366" t="str">
        <f>IF(คุณลักษณะ!M47="","",คุณลักษณะ!M47)</f>
        <v/>
      </c>
      <c r="W47" s="367" t="str">
        <f>IF(คุณลักษณะ!N47="","",คุณลักษณะ!N47)</f>
        <v/>
      </c>
      <c r="X47" s="29" t="str">
        <f t="shared" si="34"/>
        <v/>
      </c>
      <c r="Y47" s="196" t="str">
        <f t="shared" si="35"/>
        <v/>
      </c>
      <c r="Z47" s="152" t="str">
        <f t="shared" si="36"/>
        <v/>
      </c>
      <c r="AA47" s="366" t="str">
        <f>IF(คุณลักษณะ!O47="","",คุณลักษณะ!O47)</f>
        <v/>
      </c>
      <c r="AB47" s="367" t="str">
        <f>IF(คุณลักษณะ!P47="","",คุณลักษณะ!P47)</f>
        <v/>
      </c>
      <c r="AC47" s="29" t="str">
        <f t="shared" si="37"/>
        <v/>
      </c>
      <c r="AD47" s="196" t="str">
        <f t="shared" si="38"/>
        <v/>
      </c>
      <c r="AE47" s="152" t="str">
        <f t="shared" si="39"/>
        <v/>
      </c>
      <c r="AF47" s="366" t="str">
        <f>IF(คุณลักษณะ!Q47="","",คุณลักษณะ!Q47)</f>
        <v/>
      </c>
      <c r="AG47" s="367" t="str">
        <f>IF(คุณลักษณะ!R47="","",คุณลักษณะ!R47)</f>
        <v/>
      </c>
      <c r="AH47" s="29" t="str">
        <f t="shared" si="40"/>
        <v/>
      </c>
      <c r="AI47" s="136" t="str">
        <f t="shared" si="41"/>
        <v/>
      </c>
      <c r="AJ47" s="152" t="str">
        <f t="shared" si="42"/>
        <v/>
      </c>
      <c r="AK47" s="366" t="str">
        <f>IF(คุณลักษณะ!S47="","",คุณลักษณะ!S47)</f>
        <v/>
      </c>
      <c r="AL47" s="367" t="str">
        <f>IF(คุณลักษณะ!T47="","",คุณลักษณะ!T47)</f>
        <v/>
      </c>
      <c r="AM47" s="367" t="str">
        <f>IF(คุณลักษณะ!U47="","",คุณลักษณะ!U47)</f>
        <v/>
      </c>
      <c r="AN47" s="29" t="str">
        <f t="shared" si="43"/>
        <v/>
      </c>
      <c r="AO47" s="136" t="str">
        <f t="shared" si="44"/>
        <v/>
      </c>
      <c r="AP47" s="152" t="str">
        <f t="shared" si="45"/>
        <v/>
      </c>
      <c r="AQ47" s="366" t="str">
        <f>IF(คุณลักษณะ!V47="","",คุณลักษณะ!V47)</f>
        <v/>
      </c>
      <c r="AR47" s="367" t="str">
        <f>IF(คุณลักษณะ!W47="","",คุณลักษณะ!W47)</f>
        <v/>
      </c>
      <c r="AS47" s="29" t="str">
        <f t="shared" si="24"/>
        <v/>
      </c>
      <c r="AT47" s="209" t="str">
        <f t="shared" si="22"/>
        <v/>
      </c>
      <c r="AU47" s="152" t="str">
        <f t="shared" si="7"/>
        <v/>
      </c>
      <c r="AV47" s="372" t="str">
        <f t="shared" si="23"/>
        <v/>
      </c>
      <c r="AW47" s="216" t="str">
        <f>IF(OR(นักเรียน!N47="ออก",AV47=""),"",ROUND(AV47/$AV$5*$AW$5,0))</f>
        <v/>
      </c>
      <c r="AX47" s="215" t="str">
        <f>IF(OR(นักเรียน!N47="ออก",AW47=""),"",VLOOKUP(AW47,grade2,5,TRUE))</f>
        <v/>
      </c>
      <c r="AY47" s="23" t="str">
        <f>IF(OR(นักเรียน!N47="ออก",AW47=""),"",VLOOKUP(AW47,grade2,4,TRUE))</f>
        <v/>
      </c>
      <c r="AZ47" s="358" t="str">
        <f>IF(คุณลักษณะ!AB47="","",คุณลักษณะ!AB47)</f>
        <v/>
      </c>
      <c r="BA47" s="360"/>
    </row>
    <row r="48" spans="2:53" ht="15.75" customHeight="1" x14ac:dyDescent="0.5">
      <c r="B48" s="136">
        <v>43</v>
      </c>
      <c r="C48" s="133" t="str">
        <f>IF(นักเรียน!C48="","",นักเรียน!C48)</f>
        <v/>
      </c>
      <c r="D48" s="652" t="str">
        <f>IF(นักเรียน!E48="","",นักเรียน!E48)</f>
        <v/>
      </c>
      <c r="E48" s="653"/>
      <c r="F48" s="365" t="str">
        <f>IF(คุณลักษณะ!F48="","",คุณลักษณะ!F48)</f>
        <v/>
      </c>
      <c r="G48" s="358" t="str">
        <f>IF(คุณลักษณะ!G48="","",คุณลักษณะ!G48)</f>
        <v/>
      </c>
      <c r="H48" s="358" t="str">
        <f>IF(คุณลักษณะ!H48="","",คุณลักษณะ!H48)</f>
        <v/>
      </c>
      <c r="I48" s="358" t="str">
        <f>IF(คุณลักษณะ!I48="","",คุณลักษณะ!I48)</f>
        <v/>
      </c>
      <c r="J48" s="21" t="str">
        <f t="shared" si="25"/>
        <v/>
      </c>
      <c r="K48" s="196" t="str">
        <f t="shared" si="26"/>
        <v/>
      </c>
      <c r="L48" s="152" t="str">
        <f t="shared" si="27"/>
        <v/>
      </c>
      <c r="M48" s="365" t="str">
        <f>IF(คุณลักษณะ!J48="","",คุณลักษณะ!J48)</f>
        <v/>
      </c>
      <c r="N48" s="358" t="str">
        <f>IF(คุณลักษณะ!K48="","",คุณลักษณะ!K48)</f>
        <v/>
      </c>
      <c r="O48" s="29" t="str">
        <f t="shared" si="28"/>
        <v/>
      </c>
      <c r="P48" s="196" t="str">
        <f t="shared" si="29"/>
        <v/>
      </c>
      <c r="Q48" s="152" t="str">
        <f t="shared" si="30"/>
        <v/>
      </c>
      <c r="R48" s="366" t="str">
        <f>IF(คุณลักษณะ!L48="","",คุณลักษณะ!L48)</f>
        <v/>
      </c>
      <c r="S48" s="29" t="str">
        <f t="shared" si="31"/>
        <v/>
      </c>
      <c r="T48" s="196" t="str">
        <f t="shared" si="32"/>
        <v/>
      </c>
      <c r="U48" s="152" t="str">
        <f t="shared" si="33"/>
        <v/>
      </c>
      <c r="V48" s="366" t="str">
        <f>IF(คุณลักษณะ!M48="","",คุณลักษณะ!M48)</f>
        <v/>
      </c>
      <c r="W48" s="367" t="str">
        <f>IF(คุณลักษณะ!N48="","",คุณลักษณะ!N48)</f>
        <v/>
      </c>
      <c r="X48" s="29" t="str">
        <f t="shared" si="34"/>
        <v/>
      </c>
      <c r="Y48" s="196" t="str">
        <f t="shared" si="35"/>
        <v/>
      </c>
      <c r="Z48" s="152" t="str">
        <f t="shared" si="36"/>
        <v/>
      </c>
      <c r="AA48" s="366" t="str">
        <f>IF(คุณลักษณะ!O48="","",คุณลักษณะ!O48)</f>
        <v/>
      </c>
      <c r="AB48" s="367" t="str">
        <f>IF(คุณลักษณะ!P48="","",คุณลักษณะ!P48)</f>
        <v/>
      </c>
      <c r="AC48" s="29" t="str">
        <f t="shared" si="37"/>
        <v/>
      </c>
      <c r="AD48" s="196" t="str">
        <f t="shared" si="38"/>
        <v/>
      </c>
      <c r="AE48" s="152" t="str">
        <f t="shared" si="39"/>
        <v/>
      </c>
      <c r="AF48" s="366" t="str">
        <f>IF(คุณลักษณะ!Q48="","",คุณลักษณะ!Q48)</f>
        <v/>
      </c>
      <c r="AG48" s="367" t="str">
        <f>IF(คุณลักษณะ!R48="","",คุณลักษณะ!R48)</f>
        <v/>
      </c>
      <c r="AH48" s="29" t="str">
        <f t="shared" si="40"/>
        <v/>
      </c>
      <c r="AI48" s="136" t="str">
        <f t="shared" si="41"/>
        <v/>
      </c>
      <c r="AJ48" s="152" t="str">
        <f t="shared" si="42"/>
        <v/>
      </c>
      <c r="AK48" s="366" t="str">
        <f>IF(คุณลักษณะ!S48="","",คุณลักษณะ!S48)</f>
        <v/>
      </c>
      <c r="AL48" s="367" t="str">
        <f>IF(คุณลักษณะ!T48="","",คุณลักษณะ!T48)</f>
        <v/>
      </c>
      <c r="AM48" s="367" t="str">
        <f>IF(คุณลักษณะ!U48="","",คุณลักษณะ!U48)</f>
        <v/>
      </c>
      <c r="AN48" s="29" t="str">
        <f t="shared" si="43"/>
        <v/>
      </c>
      <c r="AO48" s="136" t="str">
        <f t="shared" si="44"/>
        <v/>
      </c>
      <c r="AP48" s="152" t="str">
        <f t="shared" si="45"/>
        <v/>
      </c>
      <c r="AQ48" s="366" t="str">
        <f>IF(คุณลักษณะ!V48="","",คุณลักษณะ!V48)</f>
        <v/>
      </c>
      <c r="AR48" s="367" t="str">
        <f>IF(คุณลักษณะ!W48="","",คุณลักษณะ!W48)</f>
        <v/>
      </c>
      <c r="AS48" s="29" t="str">
        <f t="shared" si="24"/>
        <v/>
      </c>
      <c r="AT48" s="209" t="str">
        <f t="shared" si="22"/>
        <v/>
      </c>
      <c r="AU48" s="152" t="str">
        <f t="shared" si="7"/>
        <v/>
      </c>
      <c r="AV48" s="372" t="str">
        <f t="shared" si="23"/>
        <v/>
      </c>
      <c r="AW48" s="216" t="str">
        <f>IF(OR(นักเรียน!N48="ออก",AV48=""),"",ROUND(AV48/$AV$5*$AW$5,0))</f>
        <v/>
      </c>
      <c r="AX48" s="215" t="str">
        <f>IF(OR(นักเรียน!N48="ออก",AW48=""),"",VLOOKUP(AW48,grade2,5,TRUE))</f>
        <v/>
      </c>
      <c r="AY48" s="23" t="str">
        <f>IF(OR(นักเรียน!N48="ออก",AW48=""),"",VLOOKUP(AW48,grade2,4,TRUE))</f>
        <v/>
      </c>
      <c r="AZ48" s="358" t="str">
        <f>IF(คุณลักษณะ!AB48="","",คุณลักษณะ!AB48)</f>
        <v/>
      </c>
      <c r="BA48" s="360"/>
    </row>
    <row r="49" spans="2:53" ht="15.75" customHeight="1" x14ac:dyDescent="0.5">
      <c r="B49" s="136">
        <v>44</v>
      </c>
      <c r="C49" s="133" t="str">
        <f>IF(นักเรียน!C49="","",นักเรียน!C49)</f>
        <v/>
      </c>
      <c r="D49" s="652" t="str">
        <f>IF(นักเรียน!E49="","",นักเรียน!E49)</f>
        <v/>
      </c>
      <c r="E49" s="653"/>
      <c r="F49" s="365" t="str">
        <f>IF(คุณลักษณะ!F49="","",คุณลักษณะ!F49)</f>
        <v/>
      </c>
      <c r="G49" s="358" t="str">
        <f>IF(คุณลักษณะ!G49="","",คุณลักษณะ!G49)</f>
        <v/>
      </c>
      <c r="H49" s="358" t="str">
        <f>IF(คุณลักษณะ!H49="","",คุณลักษณะ!H49)</f>
        <v/>
      </c>
      <c r="I49" s="358" t="str">
        <f>IF(คุณลักษณะ!I49="","",คุณลักษณะ!I49)</f>
        <v/>
      </c>
      <c r="J49" s="21" t="str">
        <f t="shared" si="25"/>
        <v/>
      </c>
      <c r="K49" s="196" t="str">
        <f t="shared" si="26"/>
        <v/>
      </c>
      <c r="L49" s="152" t="str">
        <f t="shared" si="27"/>
        <v/>
      </c>
      <c r="M49" s="365" t="str">
        <f>IF(คุณลักษณะ!J49="","",คุณลักษณะ!J49)</f>
        <v/>
      </c>
      <c r="N49" s="358" t="str">
        <f>IF(คุณลักษณะ!K49="","",คุณลักษณะ!K49)</f>
        <v/>
      </c>
      <c r="O49" s="29" t="str">
        <f t="shared" si="28"/>
        <v/>
      </c>
      <c r="P49" s="196" t="str">
        <f t="shared" si="29"/>
        <v/>
      </c>
      <c r="Q49" s="152" t="str">
        <f t="shared" si="30"/>
        <v/>
      </c>
      <c r="R49" s="366" t="str">
        <f>IF(คุณลักษณะ!L49="","",คุณลักษณะ!L49)</f>
        <v/>
      </c>
      <c r="S49" s="29" t="str">
        <f t="shared" si="31"/>
        <v/>
      </c>
      <c r="T49" s="196" t="str">
        <f t="shared" si="32"/>
        <v/>
      </c>
      <c r="U49" s="152" t="str">
        <f t="shared" si="33"/>
        <v/>
      </c>
      <c r="V49" s="366" t="str">
        <f>IF(คุณลักษณะ!M49="","",คุณลักษณะ!M49)</f>
        <v/>
      </c>
      <c r="W49" s="367" t="str">
        <f>IF(คุณลักษณะ!N49="","",คุณลักษณะ!N49)</f>
        <v/>
      </c>
      <c r="X49" s="29" t="str">
        <f t="shared" si="34"/>
        <v/>
      </c>
      <c r="Y49" s="196" t="str">
        <f t="shared" si="35"/>
        <v/>
      </c>
      <c r="Z49" s="152" t="str">
        <f t="shared" si="36"/>
        <v/>
      </c>
      <c r="AA49" s="366" t="str">
        <f>IF(คุณลักษณะ!O49="","",คุณลักษณะ!O49)</f>
        <v/>
      </c>
      <c r="AB49" s="367" t="str">
        <f>IF(คุณลักษณะ!P49="","",คุณลักษณะ!P49)</f>
        <v/>
      </c>
      <c r="AC49" s="29" t="str">
        <f t="shared" si="37"/>
        <v/>
      </c>
      <c r="AD49" s="196" t="str">
        <f t="shared" si="38"/>
        <v/>
      </c>
      <c r="AE49" s="152" t="str">
        <f t="shared" si="39"/>
        <v/>
      </c>
      <c r="AF49" s="366" t="str">
        <f>IF(คุณลักษณะ!Q49="","",คุณลักษณะ!Q49)</f>
        <v/>
      </c>
      <c r="AG49" s="367" t="str">
        <f>IF(คุณลักษณะ!R49="","",คุณลักษณะ!R49)</f>
        <v/>
      </c>
      <c r="AH49" s="29" t="str">
        <f t="shared" si="40"/>
        <v/>
      </c>
      <c r="AI49" s="136" t="str">
        <f t="shared" si="41"/>
        <v/>
      </c>
      <c r="AJ49" s="152" t="str">
        <f t="shared" si="42"/>
        <v/>
      </c>
      <c r="AK49" s="366" t="str">
        <f>IF(คุณลักษณะ!S49="","",คุณลักษณะ!S49)</f>
        <v/>
      </c>
      <c r="AL49" s="367" t="str">
        <f>IF(คุณลักษณะ!T49="","",คุณลักษณะ!T49)</f>
        <v/>
      </c>
      <c r="AM49" s="367" t="str">
        <f>IF(คุณลักษณะ!U49="","",คุณลักษณะ!U49)</f>
        <v/>
      </c>
      <c r="AN49" s="29" t="str">
        <f t="shared" si="43"/>
        <v/>
      </c>
      <c r="AO49" s="136" t="str">
        <f t="shared" si="44"/>
        <v/>
      </c>
      <c r="AP49" s="152" t="str">
        <f t="shared" si="45"/>
        <v/>
      </c>
      <c r="AQ49" s="366" t="str">
        <f>IF(คุณลักษณะ!V49="","",คุณลักษณะ!V49)</f>
        <v/>
      </c>
      <c r="AR49" s="367" t="str">
        <f>IF(คุณลักษณะ!W49="","",คุณลักษณะ!W49)</f>
        <v/>
      </c>
      <c r="AS49" s="29" t="str">
        <f t="shared" si="24"/>
        <v/>
      </c>
      <c r="AT49" s="209" t="str">
        <f t="shared" si="22"/>
        <v/>
      </c>
      <c r="AU49" s="152" t="str">
        <f t="shared" si="7"/>
        <v/>
      </c>
      <c r="AV49" s="372" t="str">
        <f t="shared" si="23"/>
        <v/>
      </c>
      <c r="AW49" s="216" t="str">
        <f>IF(OR(นักเรียน!N49="ออก",AV49=""),"",ROUND(AV49/$AV$5*$AW$5,0))</f>
        <v/>
      </c>
      <c r="AX49" s="215" t="str">
        <f>IF(OR(นักเรียน!N49="ออก",AW49=""),"",VLOOKUP(AW49,grade2,5,TRUE))</f>
        <v/>
      </c>
      <c r="AY49" s="23" t="str">
        <f>IF(OR(นักเรียน!N49="ออก",AW49=""),"",VLOOKUP(AW49,grade2,4,TRUE))</f>
        <v/>
      </c>
      <c r="AZ49" s="358" t="str">
        <f>IF(คุณลักษณะ!AB49="","",คุณลักษณะ!AB49)</f>
        <v/>
      </c>
      <c r="BA49" s="360"/>
    </row>
    <row r="50" spans="2:53" ht="15.75" customHeight="1" x14ac:dyDescent="0.5">
      <c r="B50" s="136">
        <v>45</v>
      </c>
      <c r="C50" s="133" t="str">
        <f>IF(นักเรียน!C50="","",นักเรียน!C50)</f>
        <v/>
      </c>
      <c r="D50" s="652" t="str">
        <f>IF(นักเรียน!E50="","",นักเรียน!E50)</f>
        <v/>
      </c>
      <c r="E50" s="653"/>
      <c r="F50" s="365" t="str">
        <f>IF(คุณลักษณะ!F50="","",คุณลักษณะ!F50)</f>
        <v/>
      </c>
      <c r="G50" s="358" t="str">
        <f>IF(คุณลักษณะ!G50="","",คุณลักษณะ!G50)</f>
        <v/>
      </c>
      <c r="H50" s="358" t="str">
        <f>IF(คุณลักษณะ!H50="","",คุณลักษณะ!H50)</f>
        <v/>
      </c>
      <c r="I50" s="358" t="str">
        <f>IF(คุณลักษณะ!I50="","",คุณลักษณะ!I50)</f>
        <v/>
      </c>
      <c r="J50" s="21" t="str">
        <f t="shared" si="25"/>
        <v/>
      </c>
      <c r="K50" s="196" t="str">
        <f t="shared" si="26"/>
        <v/>
      </c>
      <c r="L50" s="152" t="str">
        <f t="shared" si="27"/>
        <v/>
      </c>
      <c r="M50" s="365" t="str">
        <f>IF(คุณลักษณะ!J50="","",คุณลักษณะ!J50)</f>
        <v/>
      </c>
      <c r="N50" s="358" t="str">
        <f>IF(คุณลักษณะ!K50="","",คุณลักษณะ!K50)</f>
        <v/>
      </c>
      <c r="O50" s="29" t="str">
        <f t="shared" si="28"/>
        <v/>
      </c>
      <c r="P50" s="196" t="str">
        <f t="shared" si="29"/>
        <v/>
      </c>
      <c r="Q50" s="152" t="str">
        <f t="shared" si="30"/>
        <v/>
      </c>
      <c r="R50" s="366" t="str">
        <f>IF(คุณลักษณะ!L50="","",คุณลักษณะ!L50)</f>
        <v/>
      </c>
      <c r="S50" s="29" t="str">
        <f t="shared" si="31"/>
        <v/>
      </c>
      <c r="T50" s="196" t="str">
        <f t="shared" si="32"/>
        <v/>
      </c>
      <c r="U50" s="152" t="str">
        <f t="shared" si="33"/>
        <v/>
      </c>
      <c r="V50" s="366" t="str">
        <f>IF(คุณลักษณะ!M50="","",คุณลักษณะ!M50)</f>
        <v/>
      </c>
      <c r="W50" s="367" t="str">
        <f>IF(คุณลักษณะ!N50="","",คุณลักษณะ!N50)</f>
        <v/>
      </c>
      <c r="X50" s="29" t="str">
        <f t="shared" si="34"/>
        <v/>
      </c>
      <c r="Y50" s="196" t="str">
        <f t="shared" si="35"/>
        <v/>
      </c>
      <c r="Z50" s="152" t="str">
        <f t="shared" si="36"/>
        <v/>
      </c>
      <c r="AA50" s="366" t="str">
        <f>IF(คุณลักษณะ!O50="","",คุณลักษณะ!O50)</f>
        <v/>
      </c>
      <c r="AB50" s="367" t="str">
        <f>IF(คุณลักษณะ!P50="","",คุณลักษณะ!P50)</f>
        <v/>
      </c>
      <c r="AC50" s="29" t="str">
        <f t="shared" si="37"/>
        <v/>
      </c>
      <c r="AD50" s="196" t="str">
        <f t="shared" si="38"/>
        <v/>
      </c>
      <c r="AE50" s="152" t="str">
        <f t="shared" si="39"/>
        <v/>
      </c>
      <c r="AF50" s="366" t="str">
        <f>IF(คุณลักษณะ!Q50="","",คุณลักษณะ!Q50)</f>
        <v/>
      </c>
      <c r="AG50" s="367" t="str">
        <f>IF(คุณลักษณะ!R50="","",คุณลักษณะ!R50)</f>
        <v/>
      </c>
      <c r="AH50" s="29" t="str">
        <f t="shared" si="40"/>
        <v/>
      </c>
      <c r="AI50" s="136" t="str">
        <f t="shared" si="41"/>
        <v/>
      </c>
      <c r="AJ50" s="152" t="str">
        <f t="shared" si="42"/>
        <v/>
      </c>
      <c r="AK50" s="366" t="str">
        <f>IF(คุณลักษณะ!S50="","",คุณลักษณะ!S50)</f>
        <v/>
      </c>
      <c r="AL50" s="367" t="str">
        <f>IF(คุณลักษณะ!T50="","",คุณลักษณะ!T50)</f>
        <v/>
      </c>
      <c r="AM50" s="367" t="str">
        <f>IF(คุณลักษณะ!U50="","",คุณลักษณะ!U50)</f>
        <v/>
      </c>
      <c r="AN50" s="29" t="str">
        <f t="shared" si="43"/>
        <v/>
      </c>
      <c r="AO50" s="136" t="str">
        <f t="shared" si="44"/>
        <v/>
      </c>
      <c r="AP50" s="152" t="str">
        <f t="shared" si="45"/>
        <v/>
      </c>
      <c r="AQ50" s="366" t="str">
        <f>IF(คุณลักษณะ!V50="","",คุณลักษณะ!V50)</f>
        <v/>
      </c>
      <c r="AR50" s="367" t="str">
        <f>IF(คุณลักษณะ!W50="","",คุณลักษณะ!W50)</f>
        <v/>
      </c>
      <c r="AS50" s="29" t="str">
        <f t="shared" si="24"/>
        <v/>
      </c>
      <c r="AT50" s="209" t="str">
        <f t="shared" si="22"/>
        <v/>
      </c>
      <c r="AU50" s="152" t="str">
        <f t="shared" si="7"/>
        <v/>
      </c>
      <c r="AV50" s="372" t="str">
        <f t="shared" si="23"/>
        <v/>
      </c>
      <c r="AW50" s="216" t="str">
        <f>IF(OR(นักเรียน!N50="ออก",AV50=""),"",ROUND(AV50/$AV$5*$AW$5,0))</f>
        <v/>
      </c>
      <c r="AX50" s="215" t="str">
        <f>IF(OR(นักเรียน!N50="ออก",AW50=""),"",VLOOKUP(AW50,grade2,5,TRUE))</f>
        <v/>
      </c>
      <c r="AY50" s="23" t="str">
        <f>IF(OR(นักเรียน!N50="ออก",AW50=""),"",VLOOKUP(AW50,grade2,4,TRUE))</f>
        <v/>
      </c>
      <c r="AZ50" s="358" t="str">
        <f>IF(คุณลักษณะ!AB50="","",คุณลักษณะ!AB50)</f>
        <v/>
      </c>
      <c r="BA50" s="360"/>
    </row>
    <row r="51" spans="2:53" ht="15.75" customHeight="1" x14ac:dyDescent="0.5">
      <c r="B51" s="136">
        <v>46</v>
      </c>
      <c r="C51" s="133" t="str">
        <f>IF(นักเรียน!C51="","",นักเรียน!C51)</f>
        <v/>
      </c>
      <c r="D51" s="652" t="str">
        <f>IF(นักเรียน!E51="","",นักเรียน!E51)</f>
        <v/>
      </c>
      <c r="E51" s="653"/>
      <c r="F51" s="365" t="str">
        <f>IF(คุณลักษณะ!F51="","",คุณลักษณะ!F51)</f>
        <v/>
      </c>
      <c r="G51" s="358" t="str">
        <f>IF(คุณลักษณะ!G51="","",คุณลักษณะ!G51)</f>
        <v/>
      </c>
      <c r="H51" s="358" t="str">
        <f>IF(คุณลักษณะ!H51="","",คุณลักษณะ!H51)</f>
        <v/>
      </c>
      <c r="I51" s="358" t="str">
        <f>IF(คุณลักษณะ!I51="","",คุณลักษณะ!I51)</f>
        <v/>
      </c>
      <c r="J51" s="21" t="str">
        <f t="shared" si="25"/>
        <v/>
      </c>
      <c r="K51" s="196" t="str">
        <f t="shared" si="26"/>
        <v/>
      </c>
      <c r="L51" s="152" t="str">
        <f t="shared" si="27"/>
        <v/>
      </c>
      <c r="M51" s="365" t="str">
        <f>IF(คุณลักษณะ!J51="","",คุณลักษณะ!J51)</f>
        <v/>
      </c>
      <c r="N51" s="358" t="str">
        <f>IF(คุณลักษณะ!K51="","",คุณลักษณะ!K51)</f>
        <v/>
      </c>
      <c r="O51" s="29" t="str">
        <f t="shared" si="28"/>
        <v/>
      </c>
      <c r="P51" s="196" t="str">
        <f t="shared" si="29"/>
        <v/>
      </c>
      <c r="Q51" s="152" t="str">
        <f t="shared" si="30"/>
        <v/>
      </c>
      <c r="R51" s="366" t="str">
        <f>IF(คุณลักษณะ!L51="","",คุณลักษณะ!L51)</f>
        <v/>
      </c>
      <c r="S51" s="29" t="str">
        <f t="shared" si="31"/>
        <v/>
      </c>
      <c r="T51" s="196" t="str">
        <f t="shared" si="32"/>
        <v/>
      </c>
      <c r="U51" s="152" t="str">
        <f t="shared" si="33"/>
        <v/>
      </c>
      <c r="V51" s="366" t="str">
        <f>IF(คุณลักษณะ!M51="","",คุณลักษณะ!M51)</f>
        <v/>
      </c>
      <c r="W51" s="367" t="str">
        <f>IF(คุณลักษณะ!N51="","",คุณลักษณะ!N51)</f>
        <v/>
      </c>
      <c r="X51" s="29" t="str">
        <f t="shared" si="34"/>
        <v/>
      </c>
      <c r="Y51" s="196" t="str">
        <f t="shared" si="35"/>
        <v/>
      </c>
      <c r="Z51" s="152" t="str">
        <f t="shared" si="36"/>
        <v/>
      </c>
      <c r="AA51" s="366" t="str">
        <f>IF(คุณลักษณะ!O51="","",คุณลักษณะ!O51)</f>
        <v/>
      </c>
      <c r="AB51" s="367" t="str">
        <f>IF(คุณลักษณะ!P51="","",คุณลักษณะ!P51)</f>
        <v/>
      </c>
      <c r="AC51" s="29" t="str">
        <f t="shared" si="37"/>
        <v/>
      </c>
      <c r="AD51" s="196" t="str">
        <f t="shared" si="38"/>
        <v/>
      </c>
      <c r="AE51" s="152" t="str">
        <f t="shared" si="39"/>
        <v/>
      </c>
      <c r="AF51" s="366" t="str">
        <f>IF(คุณลักษณะ!Q51="","",คุณลักษณะ!Q51)</f>
        <v/>
      </c>
      <c r="AG51" s="367" t="str">
        <f>IF(คุณลักษณะ!R51="","",คุณลักษณะ!R51)</f>
        <v/>
      </c>
      <c r="AH51" s="29" t="str">
        <f t="shared" si="40"/>
        <v/>
      </c>
      <c r="AI51" s="136" t="str">
        <f t="shared" si="41"/>
        <v/>
      </c>
      <c r="AJ51" s="152" t="str">
        <f t="shared" si="42"/>
        <v/>
      </c>
      <c r="AK51" s="366" t="str">
        <f>IF(คุณลักษณะ!S51="","",คุณลักษณะ!S51)</f>
        <v/>
      </c>
      <c r="AL51" s="367" t="str">
        <f>IF(คุณลักษณะ!T51="","",คุณลักษณะ!T51)</f>
        <v/>
      </c>
      <c r="AM51" s="367" t="str">
        <f>IF(คุณลักษณะ!U51="","",คุณลักษณะ!U51)</f>
        <v/>
      </c>
      <c r="AN51" s="29" t="str">
        <f t="shared" si="43"/>
        <v/>
      </c>
      <c r="AO51" s="136" t="str">
        <f t="shared" si="44"/>
        <v/>
      </c>
      <c r="AP51" s="152" t="str">
        <f t="shared" si="45"/>
        <v/>
      </c>
      <c r="AQ51" s="366" t="str">
        <f>IF(คุณลักษณะ!V51="","",คุณลักษณะ!V51)</f>
        <v/>
      </c>
      <c r="AR51" s="367" t="str">
        <f>IF(คุณลักษณะ!W51="","",คุณลักษณะ!W51)</f>
        <v/>
      </c>
      <c r="AS51" s="29" t="str">
        <f t="shared" si="24"/>
        <v/>
      </c>
      <c r="AT51" s="209" t="str">
        <f t="shared" si="22"/>
        <v/>
      </c>
      <c r="AU51" s="152" t="str">
        <f t="shared" si="7"/>
        <v/>
      </c>
      <c r="AV51" s="372" t="str">
        <f t="shared" si="23"/>
        <v/>
      </c>
      <c r="AW51" s="216" t="str">
        <f>IF(OR(นักเรียน!N51="ออก",AV51=""),"",ROUND(AV51/$AV$5*$AW$5,0))</f>
        <v/>
      </c>
      <c r="AX51" s="215" t="str">
        <f>IF(OR(นักเรียน!N51="ออก",AW51=""),"",VLOOKUP(AW51,grade2,5,TRUE))</f>
        <v/>
      </c>
      <c r="AY51" s="23" t="str">
        <f>IF(OR(นักเรียน!N51="ออก",AW51=""),"",VLOOKUP(AW51,grade2,4,TRUE))</f>
        <v/>
      </c>
      <c r="AZ51" s="358" t="str">
        <f>IF(คุณลักษณะ!AB51="","",คุณลักษณะ!AB51)</f>
        <v/>
      </c>
      <c r="BA51" s="360"/>
    </row>
    <row r="52" spans="2:53" ht="15.75" customHeight="1" x14ac:dyDescent="0.5">
      <c r="B52" s="136">
        <v>47</v>
      </c>
      <c r="C52" s="133" t="str">
        <f>IF(นักเรียน!C52="","",นักเรียน!C52)</f>
        <v/>
      </c>
      <c r="D52" s="652" t="str">
        <f>IF(นักเรียน!E52="","",นักเรียน!E52)</f>
        <v/>
      </c>
      <c r="E52" s="653"/>
      <c r="F52" s="365" t="str">
        <f>IF(คุณลักษณะ!F52="","",คุณลักษณะ!F52)</f>
        <v/>
      </c>
      <c r="G52" s="358" t="str">
        <f>IF(คุณลักษณะ!G52="","",คุณลักษณะ!G52)</f>
        <v/>
      </c>
      <c r="H52" s="358" t="str">
        <f>IF(คุณลักษณะ!H52="","",คุณลักษณะ!H52)</f>
        <v/>
      </c>
      <c r="I52" s="358" t="str">
        <f>IF(คุณลักษณะ!I52="","",คุณลักษณะ!I52)</f>
        <v/>
      </c>
      <c r="J52" s="21" t="str">
        <f t="shared" si="25"/>
        <v/>
      </c>
      <c r="K52" s="196" t="str">
        <f t="shared" si="26"/>
        <v/>
      </c>
      <c r="L52" s="152" t="str">
        <f t="shared" si="27"/>
        <v/>
      </c>
      <c r="M52" s="365" t="str">
        <f>IF(คุณลักษณะ!J52="","",คุณลักษณะ!J52)</f>
        <v/>
      </c>
      <c r="N52" s="358" t="str">
        <f>IF(คุณลักษณะ!K52="","",คุณลักษณะ!K52)</f>
        <v/>
      </c>
      <c r="O52" s="29" t="str">
        <f t="shared" si="28"/>
        <v/>
      </c>
      <c r="P52" s="196" t="str">
        <f t="shared" si="29"/>
        <v/>
      </c>
      <c r="Q52" s="152" t="str">
        <f t="shared" si="30"/>
        <v/>
      </c>
      <c r="R52" s="366" t="str">
        <f>IF(คุณลักษณะ!L52="","",คุณลักษณะ!L52)</f>
        <v/>
      </c>
      <c r="S52" s="29" t="str">
        <f t="shared" si="31"/>
        <v/>
      </c>
      <c r="T52" s="196" t="str">
        <f t="shared" si="32"/>
        <v/>
      </c>
      <c r="U52" s="152" t="str">
        <f t="shared" si="33"/>
        <v/>
      </c>
      <c r="V52" s="366" t="str">
        <f>IF(คุณลักษณะ!M52="","",คุณลักษณะ!M52)</f>
        <v/>
      </c>
      <c r="W52" s="367" t="str">
        <f>IF(คุณลักษณะ!N52="","",คุณลักษณะ!N52)</f>
        <v/>
      </c>
      <c r="X52" s="29" t="str">
        <f t="shared" si="34"/>
        <v/>
      </c>
      <c r="Y52" s="196" t="str">
        <f t="shared" si="35"/>
        <v/>
      </c>
      <c r="Z52" s="152" t="str">
        <f t="shared" si="36"/>
        <v/>
      </c>
      <c r="AA52" s="366" t="str">
        <f>IF(คุณลักษณะ!O52="","",คุณลักษณะ!O52)</f>
        <v/>
      </c>
      <c r="AB52" s="367" t="str">
        <f>IF(คุณลักษณะ!P52="","",คุณลักษณะ!P52)</f>
        <v/>
      </c>
      <c r="AC52" s="29" t="str">
        <f t="shared" si="37"/>
        <v/>
      </c>
      <c r="AD52" s="196" t="str">
        <f t="shared" si="38"/>
        <v/>
      </c>
      <c r="AE52" s="152" t="str">
        <f t="shared" si="39"/>
        <v/>
      </c>
      <c r="AF52" s="366" t="str">
        <f>IF(คุณลักษณะ!Q52="","",คุณลักษณะ!Q52)</f>
        <v/>
      </c>
      <c r="AG52" s="367" t="str">
        <f>IF(คุณลักษณะ!R52="","",คุณลักษณะ!R52)</f>
        <v/>
      </c>
      <c r="AH52" s="29" t="str">
        <f t="shared" si="40"/>
        <v/>
      </c>
      <c r="AI52" s="136" t="str">
        <f t="shared" si="41"/>
        <v/>
      </c>
      <c r="AJ52" s="152" t="str">
        <f t="shared" si="42"/>
        <v/>
      </c>
      <c r="AK52" s="366" t="str">
        <f>IF(คุณลักษณะ!S52="","",คุณลักษณะ!S52)</f>
        <v/>
      </c>
      <c r="AL52" s="367" t="str">
        <f>IF(คุณลักษณะ!T52="","",คุณลักษณะ!T52)</f>
        <v/>
      </c>
      <c r="AM52" s="367" t="str">
        <f>IF(คุณลักษณะ!U52="","",คุณลักษณะ!U52)</f>
        <v/>
      </c>
      <c r="AN52" s="29" t="str">
        <f t="shared" si="43"/>
        <v/>
      </c>
      <c r="AO52" s="136" t="str">
        <f t="shared" si="44"/>
        <v/>
      </c>
      <c r="AP52" s="152" t="str">
        <f t="shared" si="45"/>
        <v/>
      </c>
      <c r="AQ52" s="366" t="str">
        <f>IF(คุณลักษณะ!V52="","",คุณลักษณะ!V52)</f>
        <v/>
      </c>
      <c r="AR52" s="367" t="str">
        <f>IF(คุณลักษณะ!W52="","",คุณลักษณะ!W52)</f>
        <v/>
      </c>
      <c r="AS52" s="29" t="str">
        <f t="shared" si="24"/>
        <v/>
      </c>
      <c r="AT52" s="209" t="str">
        <f t="shared" si="22"/>
        <v/>
      </c>
      <c r="AU52" s="152" t="str">
        <f t="shared" si="7"/>
        <v/>
      </c>
      <c r="AV52" s="372" t="str">
        <f t="shared" si="23"/>
        <v/>
      </c>
      <c r="AW52" s="216" t="str">
        <f>IF(OR(นักเรียน!N52="ออก",AV52=""),"",ROUND(AV52/$AV$5*$AW$5,0))</f>
        <v/>
      </c>
      <c r="AX52" s="215" t="str">
        <f>IF(OR(นักเรียน!N52="ออก",AW52=""),"",VLOOKUP(AW52,grade2,5,TRUE))</f>
        <v/>
      </c>
      <c r="AY52" s="23" t="str">
        <f>IF(OR(นักเรียน!N52="ออก",AW52=""),"",VLOOKUP(AW52,grade2,4,TRUE))</f>
        <v/>
      </c>
      <c r="AZ52" s="358" t="str">
        <f>IF(คุณลักษณะ!AB52="","",คุณลักษณะ!AB52)</f>
        <v/>
      </c>
      <c r="BA52" s="360"/>
    </row>
    <row r="53" spans="2:53" ht="15.75" customHeight="1" x14ac:dyDescent="0.5">
      <c r="B53" s="136">
        <v>48</v>
      </c>
      <c r="C53" s="133" t="str">
        <f>IF(นักเรียน!C53="","",นักเรียน!C53)</f>
        <v/>
      </c>
      <c r="D53" s="652" t="str">
        <f>IF(นักเรียน!E53="","",นักเรียน!E53)</f>
        <v/>
      </c>
      <c r="E53" s="653"/>
      <c r="F53" s="365" t="str">
        <f>IF(คุณลักษณะ!F53="","",คุณลักษณะ!F53)</f>
        <v/>
      </c>
      <c r="G53" s="358" t="str">
        <f>IF(คุณลักษณะ!G53="","",คุณลักษณะ!G53)</f>
        <v/>
      </c>
      <c r="H53" s="358" t="str">
        <f>IF(คุณลักษณะ!H53="","",คุณลักษณะ!H53)</f>
        <v/>
      </c>
      <c r="I53" s="358" t="str">
        <f>IF(คุณลักษณะ!I53="","",คุณลักษณะ!I53)</f>
        <v/>
      </c>
      <c r="J53" s="21" t="str">
        <f t="shared" si="25"/>
        <v/>
      </c>
      <c r="K53" s="196" t="str">
        <f t="shared" si="26"/>
        <v/>
      </c>
      <c r="L53" s="152" t="str">
        <f t="shared" si="27"/>
        <v/>
      </c>
      <c r="M53" s="365" t="str">
        <f>IF(คุณลักษณะ!J53="","",คุณลักษณะ!J53)</f>
        <v/>
      </c>
      <c r="N53" s="358" t="str">
        <f>IF(คุณลักษณะ!K53="","",คุณลักษณะ!K53)</f>
        <v/>
      </c>
      <c r="O53" s="29" t="str">
        <f t="shared" si="28"/>
        <v/>
      </c>
      <c r="P53" s="196" t="str">
        <f t="shared" si="29"/>
        <v/>
      </c>
      <c r="Q53" s="152" t="str">
        <f t="shared" si="30"/>
        <v/>
      </c>
      <c r="R53" s="366" t="str">
        <f>IF(คุณลักษณะ!L53="","",คุณลักษณะ!L53)</f>
        <v/>
      </c>
      <c r="S53" s="29" t="str">
        <f t="shared" si="31"/>
        <v/>
      </c>
      <c r="T53" s="196" t="str">
        <f t="shared" si="32"/>
        <v/>
      </c>
      <c r="U53" s="152" t="str">
        <f t="shared" si="33"/>
        <v/>
      </c>
      <c r="V53" s="366" t="str">
        <f>IF(คุณลักษณะ!M53="","",คุณลักษณะ!M53)</f>
        <v/>
      </c>
      <c r="W53" s="367" t="str">
        <f>IF(คุณลักษณะ!N53="","",คุณลักษณะ!N53)</f>
        <v/>
      </c>
      <c r="X53" s="29" t="str">
        <f t="shared" si="34"/>
        <v/>
      </c>
      <c r="Y53" s="196" t="str">
        <f t="shared" si="35"/>
        <v/>
      </c>
      <c r="Z53" s="152" t="str">
        <f t="shared" si="36"/>
        <v/>
      </c>
      <c r="AA53" s="366" t="str">
        <f>IF(คุณลักษณะ!O53="","",คุณลักษณะ!O53)</f>
        <v/>
      </c>
      <c r="AB53" s="367" t="str">
        <f>IF(คุณลักษณะ!P53="","",คุณลักษณะ!P53)</f>
        <v/>
      </c>
      <c r="AC53" s="29" t="str">
        <f t="shared" si="37"/>
        <v/>
      </c>
      <c r="AD53" s="196" t="str">
        <f t="shared" si="38"/>
        <v/>
      </c>
      <c r="AE53" s="152" t="str">
        <f t="shared" si="39"/>
        <v/>
      </c>
      <c r="AF53" s="366" t="str">
        <f>IF(คุณลักษณะ!Q53="","",คุณลักษณะ!Q53)</f>
        <v/>
      </c>
      <c r="AG53" s="367" t="str">
        <f>IF(คุณลักษณะ!R53="","",คุณลักษณะ!R53)</f>
        <v/>
      </c>
      <c r="AH53" s="29" t="str">
        <f t="shared" si="40"/>
        <v/>
      </c>
      <c r="AI53" s="136" t="str">
        <f t="shared" si="41"/>
        <v/>
      </c>
      <c r="AJ53" s="152" t="str">
        <f t="shared" si="42"/>
        <v/>
      </c>
      <c r="AK53" s="366" t="str">
        <f>IF(คุณลักษณะ!S53="","",คุณลักษณะ!S53)</f>
        <v/>
      </c>
      <c r="AL53" s="367" t="str">
        <f>IF(คุณลักษณะ!T53="","",คุณลักษณะ!T53)</f>
        <v/>
      </c>
      <c r="AM53" s="367" t="str">
        <f>IF(คุณลักษณะ!U53="","",คุณลักษณะ!U53)</f>
        <v/>
      </c>
      <c r="AN53" s="29" t="str">
        <f t="shared" si="43"/>
        <v/>
      </c>
      <c r="AO53" s="136" t="str">
        <f t="shared" si="44"/>
        <v/>
      </c>
      <c r="AP53" s="152" t="str">
        <f t="shared" si="45"/>
        <v/>
      </c>
      <c r="AQ53" s="366" t="str">
        <f>IF(คุณลักษณะ!V53="","",คุณลักษณะ!V53)</f>
        <v/>
      </c>
      <c r="AR53" s="367" t="str">
        <f>IF(คุณลักษณะ!W53="","",คุณลักษณะ!W53)</f>
        <v/>
      </c>
      <c r="AS53" s="29" t="str">
        <f t="shared" si="24"/>
        <v/>
      </c>
      <c r="AT53" s="209" t="str">
        <f t="shared" si="22"/>
        <v/>
      </c>
      <c r="AU53" s="152" t="str">
        <f t="shared" si="7"/>
        <v/>
      </c>
      <c r="AV53" s="372" t="str">
        <f t="shared" si="23"/>
        <v/>
      </c>
      <c r="AW53" s="216" t="str">
        <f>IF(OR(นักเรียน!N53="ออก",AV53=""),"",ROUND(AV53/$AV$5*$AW$5,0))</f>
        <v/>
      </c>
      <c r="AX53" s="215" t="str">
        <f>IF(OR(นักเรียน!N53="ออก",AW53=""),"",VLOOKUP(AW53,grade2,5,TRUE))</f>
        <v/>
      </c>
      <c r="AY53" s="23" t="str">
        <f>IF(OR(นักเรียน!N53="ออก",AW53=""),"",VLOOKUP(AW53,grade2,4,TRUE))</f>
        <v/>
      </c>
      <c r="AZ53" s="358" t="str">
        <f>IF(คุณลักษณะ!AB53="","",คุณลักษณะ!AB53)</f>
        <v/>
      </c>
      <c r="BA53" s="360"/>
    </row>
    <row r="54" spans="2:53" ht="15.75" customHeight="1" x14ac:dyDescent="0.5">
      <c r="B54" s="136">
        <v>49</v>
      </c>
      <c r="C54" s="133" t="str">
        <f>IF(นักเรียน!C54="","",นักเรียน!C54)</f>
        <v/>
      </c>
      <c r="D54" s="652" t="str">
        <f>IF(นักเรียน!E54="","",นักเรียน!E54)</f>
        <v/>
      </c>
      <c r="E54" s="653"/>
      <c r="F54" s="365" t="str">
        <f>IF(คุณลักษณะ!F54="","",คุณลักษณะ!F54)</f>
        <v/>
      </c>
      <c r="G54" s="358" t="str">
        <f>IF(คุณลักษณะ!G54="","",คุณลักษณะ!G54)</f>
        <v/>
      </c>
      <c r="H54" s="358" t="str">
        <f>IF(คุณลักษณะ!H54="","",คุณลักษณะ!H54)</f>
        <v/>
      </c>
      <c r="I54" s="358" t="str">
        <f>IF(คุณลักษณะ!I54="","",คุณลักษณะ!I54)</f>
        <v/>
      </c>
      <c r="J54" s="21" t="str">
        <f t="shared" si="25"/>
        <v/>
      </c>
      <c r="K54" s="196" t="str">
        <f t="shared" si="26"/>
        <v/>
      </c>
      <c r="L54" s="152" t="str">
        <f t="shared" si="27"/>
        <v/>
      </c>
      <c r="M54" s="365" t="str">
        <f>IF(คุณลักษณะ!J54="","",คุณลักษณะ!J54)</f>
        <v/>
      </c>
      <c r="N54" s="358" t="str">
        <f>IF(คุณลักษณะ!K54="","",คุณลักษณะ!K54)</f>
        <v/>
      </c>
      <c r="O54" s="29" t="str">
        <f t="shared" si="28"/>
        <v/>
      </c>
      <c r="P54" s="196" t="str">
        <f t="shared" si="29"/>
        <v/>
      </c>
      <c r="Q54" s="152" t="str">
        <f t="shared" si="30"/>
        <v/>
      </c>
      <c r="R54" s="366" t="str">
        <f>IF(คุณลักษณะ!L54="","",คุณลักษณะ!L54)</f>
        <v/>
      </c>
      <c r="S54" s="29" t="str">
        <f t="shared" si="31"/>
        <v/>
      </c>
      <c r="T54" s="196" t="str">
        <f t="shared" si="32"/>
        <v/>
      </c>
      <c r="U54" s="152" t="str">
        <f t="shared" si="33"/>
        <v/>
      </c>
      <c r="V54" s="366" t="str">
        <f>IF(คุณลักษณะ!M54="","",คุณลักษณะ!M54)</f>
        <v/>
      </c>
      <c r="W54" s="367" t="str">
        <f>IF(คุณลักษณะ!N54="","",คุณลักษณะ!N54)</f>
        <v/>
      </c>
      <c r="X54" s="29" t="str">
        <f t="shared" si="34"/>
        <v/>
      </c>
      <c r="Y54" s="196" t="str">
        <f t="shared" si="35"/>
        <v/>
      </c>
      <c r="Z54" s="152" t="str">
        <f t="shared" si="36"/>
        <v/>
      </c>
      <c r="AA54" s="366" t="str">
        <f>IF(คุณลักษณะ!O54="","",คุณลักษณะ!O54)</f>
        <v/>
      </c>
      <c r="AB54" s="367" t="str">
        <f>IF(คุณลักษณะ!P54="","",คุณลักษณะ!P54)</f>
        <v/>
      </c>
      <c r="AC54" s="29" t="str">
        <f t="shared" si="37"/>
        <v/>
      </c>
      <c r="AD54" s="196" t="str">
        <f t="shared" si="38"/>
        <v/>
      </c>
      <c r="AE54" s="152" t="str">
        <f t="shared" si="39"/>
        <v/>
      </c>
      <c r="AF54" s="366" t="str">
        <f>IF(คุณลักษณะ!Q54="","",คุณลักษณะ!Q54)</f>
        <v/>
      </c>
      <c r="AG54" s="367" t="str">
        <f>IF(คุณลักษณะ!R54="","",คุณลักษณะ!R54)</f>
        <v/>
      </c>
      <c r="AH54" s="29" t="str">
        <f t="shared" si="40"/>
        <v/>
      </c>
      <c r="AI54" s="136" t="str">
        <f t="shared" si="41"/>
        <v/>
      </c>
      <c r="AJ54" s="152" t="str">
        <f t="shared" si="42"/>
        <v/>
      </c>
      <c r="AK54" s="366" t="str">
        <f>IF(คุณลักษณะ!S54="","",คุณลักษณะ!S54)</f>
        <v/>
      </c>
      <c r="AL54" s="367" t="str">
        <f>IF(คุณลักษณะ!T54="","",คุณลักษณะ!T54)</f>
        <v/>
      </c>
      <c r="AM54" s="367" t="str">
        <f>IF(คุณลักษณะ!U54="","",คุณลักษณะ!U54)</f>
        <v/>
      </c>
      <c r="AN54" s="29" t="str">
        <f t="shared" si="43"/>
        <v/>
      </c>
      <c r="AO54" s="136" t="str">
        <f t="shared" si="44"/>
        <v/>
      </c>
      <c r="AP54" s="152" t="str">
        <f t="shared" si="45"/>
        <v/>
      </c>
      <c r="AQ54" s="366" t="str">
        <f>IF(คุณลักษณะ!V54="","",คุณลักษณะ!V54)</f>
        <v/>
      </c>
      <c r="AR54" s="367" t="str">
        <f>IF(คุณลักษณะ!W54="","",คุณลักษณะ!W54)</f>
        <v/>
      </c>
      <c r="AS54" s="29" t="str">
        <f t="shared" si="24"/>
        <v/>
      </c>
      <c r="AT54" s="209" t="str">
        <f t="shared" si="22"/>
        <v/>
      </c>
      <c r="AU54" s="152" t="str">
        <f t="shared" si="7"/>
        <v/>
      </c>
      <c r="AV54" s="372" t="str">
        <f t="shared" si="23"/>
        <v/>
      </c>
      <c r="AW54" s="216" t="str">
        <f>IF(OR(นักเรียน!N54="ออก",AV54=""),"",ROUND(AV54/$AV$5*$AW$5,0))</f>
        <v/>
      </c>
      <c r="AX54" s="215" t="str">
        <f>IF(OR(นักเรียน!N54="ออก",AW54=""),"",VLOOKUP(AW54,grade2,5,TRUE))</f>
        <v/>
      </c>
      <c r="AY54" s="23" t="str">
        <f>IF(OR(นักเรียน!N54="ออก",AW54=""),"",VLOOKUP(AW54,grade2,4,TRUE))</f>
        <v/>
      </c>
      <c r="AZ54" s="358" t="str">
        <f>IF(คุณลักษณะ!AB54="","",คุณลักษณะ!AB54)</f>
        <v/>
      </c>
      <c r="BA54" s="360"/>
    </row>
    <row r="55" spans="2:53" ht="15.75" customHeight="1" x14ac:dyDescent="0.5">
      <c r="B55" s="136">
        <v>50</v>
      </c>
      <c r="C55" s="133" t="str">
        <f>IF(นักเรียน!C55="","",นักเรียน!C55)</f>
        <v/>
      </c>
      <c r="D55" s="652" t="str">
        <f>IF(นักเรียน!E55="","",นักเรียน!E55)</f>
        <v/>
      </c>
      <c r="E55" s="653"/>
      <c r="F55" s="365" t="str">
        <f>IF(คุณลักษณะ!F55="","",คุณลักษณะ!F55)</f>
        <v/>
      </c>
      <c r="G55" s="358" t="str">
        <f>IF(คุณลักษณะ!G55="","",คุณลักษณะ!G55)</f>
        <v/>
      </c>
      <c r="H55" s="358" t="str">
        <f>IF(คุณลักษณะ!H55="","",คุณลักษณะ!H55)</f>
        <v/>
      </c>
      <c r="I55" s="358" t="str">
        <f>IF(คุณลักษณะ!I55="","",คุณลักษณะ!I55)</f>
        <v/>
      </c>
      <c r="J55" s="21" t="str">
        <f t="shared" si="25"/>
        <v/>
      </c>
      <c r="K55" s="196" t="str">
        <f t="shared" si="26"/>
        <v/>
      </c>
      <c r="L55" s="152" t="str">
        <f t="shared" si="27"/>
        <v/>
      </c>
      <c r="M55" s="365" t="str">
        <f>IF(คุณลักษณะ!J55="","",คุณลักษณะ!J55)</f>
        <v/>
      </c>
      <c r="N55" s="358" t="str">
        <f>IF(คุณลักษณะ!K55="","",คุณลักษณะ!K55)</f>
        <v/>
      </c>
      <c r="O55" s="29" t="str">
        <f t="shared" si="28"/>
        <v/>
      </c>
      <c r="P55" s="196" t="str">
        <f t="shared" si="29"/>
        <v/>
      </c>
      <c r="Q55" s="152" t="str">
        <f t="shared" si="30"/>
        <v/>
      </c>
      <c r="R55" s="366" t="str">
        <f>IF(คุณลักษณะ!L55="","",คุณลักษณะ!L55)</f>
        <v/>
      </c>
      <c r="S55" s="29" t="str">
        <f t="shared" si="31"/>
        <v/>
      </c>
      <c r="T55" s="196" t="str">
        <f t="shared" si="32"/>
        <v/>
      </c>
      <c r="U55" s="152" t="str">
        <f t="shared" si="33"/>
        <v/>
      </c>
      <c r="V55" s="366" t="str">
        <f>IF(คุณลักษณะ!M55="","",คุณลักษณะ!M55)</f>
        <v/>
      </c>
      <c r="W55" s="367" t="str">
        <f>IF(คุณลักษณะ!N55="","",คุณลักษณะ!N55)</f>
        <v/>
      </c>
      <c r="X55" s="29" t="str">
        <f t="shared" si="34"/>
        <v/>
      </c>
      <c r="Y55" s="196" t="str">
        <f t="shared" si="35"/>
        <v/>
      </c>
      <c r="Z55" s="152" t="str">
        <f t="shared" si="36"/>
        <v/>
      </c>
      <c r="AA55" s="366" t="str">
        <f>IF(คุณลักษณะ!O55="","",คุณลักษณะ!O55)</f>
        <v/>
      </c>
      <c r="AB55" s="367" t="str">
        <f>IF(คุณลักษณะ!P55="","",คุณลักษณะ!P55)</f>
        <v/>
      </c>
      <c r="AC55" s="29" t="str">
        <f t="shared" si="37"/>
        <v/>
      </c>
      <c r="AD55" s="196" t="str">
        <f t="shared" si="38"/>
        <v/>
      </c>
      <c r="AE55" s="152" t="str">
        <f t="shared" si="39"/>
        <v/>
      </c>
      <c r="AF55" s="366" t="str">
        <f>IF(คุณลักษณะ!Q55="","",คุณลักษณะ!Q55)</f>
        <v/>
      </c>
      <c r="AG55" s="367" t="str">
        <f>IF(คุณลักษณะ!R55="","",คุณลักษณะ!R55)</f>
        <v/>
      </c>
      <c r="AH55" s="29" t="str">
        <f t="shared" si="40"/>
        <v/>
      </c>
      <c r="AI55" s="136" t="str">
        <f t="shared" si="41"/>
        <v/>
      </c>
      <c r="AJ55" s="152" t="str">
        <f t="shared" si="42"/>
        <v/>
      </c>
      <c r="AK55" s="366" t="str">
        <f>IF(คุณลักษณะ!S55="","",คุณลักษณะ!S55)</f>
        <v/>
      </c>
      <c r="AL55" s="367" t="str">
        <f>IF(คุณลักษณะ!T55="","",คุณลักษณะ!T55)</f>
        <v/>
      </c>
      <c r="AM55" s="367" t="str">
        <f>IF(คุณลักษณะ!U55="","",คุณลักษณะ!U55)</f>
        <v/>
      </c>
      <c r="AN55" s="29" t="str">
        <f t="shared" si="43"/>
        <v/>
      </c>
      <c r="AO55" s="136" t="str">
        <f t="shared" si="44"/>
        <v/>
      </c>
      <c r="AP55" s="152" t="str">
        <f t="shared" si="45"/>
        <v/>
      </c>
      <c r="AQ55" s="366" t="str">
        <f>IF(คุณลักษณะ!V55="","",คุณลักษณะ!V55)</f>
        <v/>
      </c>
      <c r="AR55" s="367" t="str">
        <f>IF(คุณลักษณะ!W55="","",คุณลักษณะ!W55)</f>
        <v/>
      </c>
      <c r="AS55" s="29" t="str">
        <f t="shared" si="24"/>
        <v/>
      </c>
      <c r="AT55" s="209" t="str">
        <f t="shared" si="22"/>
        <v/>
      </c>
      <c r="AU55" s="152" t="str">
        <f t="shared" si="7"/>
        <v/>
      </c>
      <c r="AV55" s="372" t="str">
        <f t="shared" si="23"/>
        <v/>
      </c>
      <c r="AW55" s="216" t="str">
        <f>IF(OR(นักเรียน!N55="ออก",AV55=""),"",ROUND(AV55/$AV$5*$AW$5,0))</f>
        <v/>
      </c>
      <c r="AX55" s="215" t="str">
        <f>IF(OR(นักเรียน!N55="ออก",AW55=""),"",VLOOKUP(AW55,grade2,5,TRUE))</f>
        <v/>
      </c>
      <c r="AY55" s="23" t="str">
        <f>IF(OR(นักเรียน!N55="ออก",AW55=""),"",VLOOKUP(AW55,grade2,4,TRUE))</f>
        <v/>
      </c>
      <c r="AZ55" s="358" t="str">
        <f>IF(คุณลักษณะ!AB55="","",คุณลักษณะ!AB55)</f>
        <v/>
      </c>
      <c r="BA55" s="360"/>
    </row>
    <row r="56" spans="2:53" s="37" customFormat="1" ht="18" customHeight="1" x14ac:dyDescent="0.5">
      <c r="B56" s="38"/>
      <c r="C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  <c r="AE56" s="38"/>
      <c r="AF56" s="38"/>
      <c r="AG56" s="38"/>
      <c r="AH56" s="38"/>
      <c r="AI56" s="38"/>
      <c r="AJ56" s="38"/>
      <c r="AK56" s="38"/>
      <c r="AL56" s="38"/>
      <c r="AM56" s="38"/>
      <c r="AN56" s="38"/>
      <c r="AO56" s="38"/>
      <c r="AP56" s="38"/>
      <c r="AQ56" s="38"/>
      <c r="AR56" s="38"/>
      <c r="AS56" s="38"/>
      <c r="AT56" s="38"/>
      <c r="AU56" s="38"/>
      <c r="AV56" s="38"/>
      <c r="AW56" s="301"/>
      <c r="AX56" s="301"/>
    </row>
    <row r="57" spans="2:53" s="37" customFormat="1" ht="18" customHeight="1" x14ac:dyDescent="0.5">
      <c r="B57" s="38"/>
      <c r="C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  <c r="AF57" s="38"/>
      <c r="AG57" s="38"/>
      <c r="AH57" s="38"/>
      <c r="AI57" s="38"/>
      <c r="AJ57" s="38"/>
      <c r="AK57" s="38"/>
      <c r="AL57" s="38"/>
      <c r="AM57" s="38"/>
      <c r="AN57" s="38"/>
      <c r="AO57" s="38"/>
      <c r="AP57" s="38"/>
      <c r="AQ57" s="38"/>
      <c r="AR57" s="38"/>
      <c r="AS57" s="38"/>
      <c r="AT57" s="38"/>
      <c r="AU57" s="38"/>
      <c r="AV57" s="38"/>
      <c r="AW57" s="301"/>
      <c r="AX57" s="301"/>
    </row>
    <row r="58" spans="2:53" s="37" customFormat="1" ht="18" customHeight="1" x14ac:dyDescent="0.5">
      <c r="B58" s="38"/>
      <c r="C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  <c r="AE58" s="38"/>
      <c r="AF58" s="38"/>
      <c r="AG58" s="38"/>
      <c r="AH58" s="38"/>
      <c r="AI58" s="38"/>
      <c r="AJ58" s="38"/>
      <c r="AK58" s="38"/>
      <c r="AL58" s="38"/>
      <c r="AM58" s="38"/>
      <c r="AN58" s="38"/>
      <c r="AO58" s="38"/>
      <c r="AP58" s="38"/>
      <c r="AQ58" s="38"/>
      <c r="AR58" s="38"/>
      <c r="AS58" s="38"/>
      <c r="AT58" s="38"/>
      <c r="AU58" s="38"/>
      <c r="AV58" s="38"/>
      <c r="AW58" s="301"/>
      <c r="AX58" s="301"/>
    </row>
    <row r="59" spans="2:53" s="37" customFormat="1" ht="18" customHeight="1" x14ac:dyDescent="0.5">
      <c r="B59" s="38"/>
      <c r="C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  <c r="AF59" s="38"/>
      <c r="AG59" s="38"/>
      <c r="AH59" s="38"/>
      <c r="AI59" s="38"/>
      <c r="AJ59" s="38"/>
      <c r="AK59" s="38"/>
      <c r="AL59" s="38"/>
      <c r="AM59" s="38"/>
      <c r="AN59" s="38"/>
      <c r="AO59" s="38"/>
      <c r="AP59" s="38"/>
      <c r="AQ59" s="38"/>
      <c r="AR59" s="38"/>
      <c r="AS59" s="38"/>
      <c r="AT59" s="38"/>
      <c r="AU59" s="38"/>
      <c r="AV59" s="38"/>
      <c r="AW59" s="301"/>
      <c r="AX59" s="301"/>
    </row>
    <row r="60" spans="2:53" s="37" customFormat="1" ht="18" customHeight="1" x14ac:dyDescent="0.5">
      <c r="B60" s="38"/>
      <c r="C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  <c r="AF60" s="38"/>
      <c r="AG60" s="38"/>
      <c r="AH60" s="38"/>
      <c r="AI60" s="38"/>
      <c r="AJ60" s="38"/>
      <c r="AK60" s="38"/>
      <c r="AL60" s="38"/>
      <c r="AM60" s="38"/>
      <c r="AN60" s="38"/>
      <c r="AO60" s="38"/>
      <c r="AP60" s="38"/>
      <c r="AQ60" s="38"/>
      <c r="AR60" s="38"/>
      <c r="AS60" s="38"/>
      <c r="AT60" s="38"/>
      <c r="AU60" s="38"/>
      <c r="AV60" s="38"/>
      <c r="AW60" s="301"/>
      <c r="AX60" s="301"/>
    </row>
    <row r="61" spans="2:53" s="37" customFormat="1" ht="18" customHeight="1" x14ac:dyDescent="0.5">
      <c r="B61" s="38"/>
      <c r="C61" s="38"/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  <c r="AF61" s="38"/>
      <c r="AG61" s="38"/>
      <c r="AH61" s="38"/>
      <c r="AI61" s="38"/>
      <c r="AJ61" s="38"/>
      <c r="AK61" s="38"/>
      <c r="AL61" s="38"/>
      <c r="AM61" s="38"/>
      <c r="AN61" s="38"/>
      <c r="AO61" s="38"/>
      <c r="AP61" s="38"/>
      <c r="AQ61" s="38"/>
      <c r="AR61" s="38"/>
      <c r="AS61" s="38"/>
      <c r="AT61" s="38"/>
      <c r="AU61" s="38"/>
      <c r="AV61" s="38"/>
      <c r="AW61" s="301"/>
      <c r="AX61" s="301"/>
    </row>
    <row r="62" spans="2:53" s="37" customFormat="1" ht="18" customHeight="1" x14ac:dyDescent="0.5">
      <c r="B62" s="38"/>
      <c r="C62" s="38"/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  <c r="AF62" s="38"/>
      <c r="AG62" s="38"/>
      <c r="AH62" s="38"/>
      <c r="AI62" s="38"/>
      <c r="AJ62" s="38"/>
      <c r="AK62" s="38"/>
      <c r="AL62" s="38"/>
      <c r="AM62" s="38"/>
      <c r="AN62" s="38"/>
      <c r="AO62" s="38"/>
      <c r="AP62" s="38"/>
      <c r="AQ62" s="38"/>
      <c r="AR62" s="38"/>
      <c r="AS62" s="38"/>
      <c r="AT62" s="38"/>
      <c r="AU62" s="38"/>
      <c r="AV62" s="38"/>
      <c r="AW62" s="301"/>
      <c r="AX62" s="301"/>
    </row>
    <row r="63" spans="2:53" ht="18" customHeight="1" x14ac:dyDescent="0.5"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</row>
    <row r="64" spans="2:53" ht="18" customHeight="1" x14ac:dyDescent="0.5"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</row>
    <row r="65" spans="1:80" ht="18" customHeight="1" x14ac:dyDescent="0.5"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</row>
    <row r="66" spans="1:80" ht="18" customHeight="1" x14ac:dyDescent="0.5"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</row>
    <row r="67" spans="1:80" ht="18" customHeight="1" x14ac:dyDescent="0.5"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</row>
    <row r="68" spans="1:80" ht="18" customHeight="1" x14ac:dyDescent="0.5"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</row>
    <row r="69" spans="1:80" ht="18" customHeight="1" x14ac:dyDescent="0.5"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</row>
    <row r="70" spans="1:80" ht="18" customHeight="1" x14ac:dyDescent="0.5"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</row>
    <row r="71" spans="1:80" s="4" customFormat="1" ht="18" customHeight="1" x14ac:dyDescent="0.5">
      <c r="A71" s="38"/>
      <c r="D71" s="1"/>
      <c r="E71" s="1"/>
      <c r="AW71" s="3"/>
      <c r="AX71" s="3"/>
      <c r="AY71" s="1"/>
      <c r="AZ71" s="1"/>
      <c r="BA71" s="1"/>
      <c r="BB71" s="37"/>
      <c r="BC71" s="37"/>
      <c r="BD71" s="37"/>
      <c r="BE71" s="37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</row>
  </sheetData>
  <sheetProtection algorithmName="SHA-512" hashValue="tlw5Cxd/rtnJlk6hGj99iQwEfL1M4ow9zWscTYJf9Z/32otfXIWrViYHlB0JWl9uDdt45ISup4lk/nzNrhx87w==" saltValue="31EozUR1N6TPfu1nM0A89A==" spinCount="100000" sheet="1" objects="1" scenarios="1" selectLockedCells="1" selectUnlockedCells="1"/>
  <mergeCells count="79"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41:E41"/>
    <mergeCell ref="D42:E42"/>
    <mergeCell ref="D43:E43"/>
    <mergeCell ref="D44:E44"/>
    <mergeCell ref="D45:E45"/>
    <mergeCell ref="D36:E36"/>
    <mergeCell ref="D37:E37"/>
    <mergeCell ref="D38:E38"/>
    <mergeCell ref="D39:E39"/>
    <mergeCell ref="D40:E40"/>
    <mergeCell ref="D31:E31"/>
    <mergeCell ref="D32:E32"/>
    <mergeCell ref="D33:E33"/>
    <mergeCell ref="D34:E34"/>
    <mergeCell ref="D35:E35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D6:E6"/>
    <mergeCell ref="D7:E7"/>
    <mergeCell ref="D8:E8"/>
    <mergeCell ref="D9:E9"/>
    <mergeCell ref="D10:E10"/>
    <mergeCell ref="R2:AE2"/>
    <mergeCell ref="AW3:AW4"/>
    <mergeCell ref="AV3:AV4"/>
    <mergeCell ref="AX3:AX5"/>
    <mergeCell ref="AY3:AY5"/>
    <mergeCell ref="AA3:AE3"/>
    <mergeCell ref="U4:U5"/>
    <mergeCell ref="Z4:Z5"/>
    <mergeCell ref="R3:U3"/>
    <mergeCell ref="V3:Z3"/>
    <mergeCell ref="AE4:AE5"/>
    <mergeCell ref="AQ3:AU3"/>
    <mergeCell ref="AU4:AU5"/>
    <mergeCell ref="AV2:AZ2"/>
    <mergeCell ref="BA2:BA5"/>
    <mergeCell ref="AJ4:AJ5"/>
    <mergeCell ref="AP4:AP5"/>
    <mergeCell ref="AF3:AJ3"/>
    <mergeCell ref="AK3:AP3"/>
    <mergeCell ref="AF2:AU2"/>
    <mergeCell ref="AZ3:AZ5"/>
    <mergeCell ref="Q4:Q5"/>
    <mergeCell ref="B2:B5"/>
    <mergeCell ref="C2:C5"/>
    <mergeCell ref="D2:D5"/>
    <mergeCell ref="L4:L5"/>
    <mergeCell ref="F3:L3"/>
    <mergeCell ref="F2:Q2"/>
    <mergeCell ref="M3:Q3"/>
  </mergeCells>
  <conditionalFormatting sqref="L6:L55">
    <cfRule type="containsText" dxfId="19" priority="19" operator="containsText" text="ไม่ผ่าน">
      <formula>NOT(ISERROR(SEARCH("ไม่ผ่าน",L6)))</formula>
    </cfRule>
  </conditionalFormatting>
  <conditionalFormatting sqref="Q6:Q55">
    <cfRule type="containsText" dxfId="18" priority="18" operator="containsText" text="ไม่ผ่าน">
      <formula>NOT(ISERROR(SEARCH("ไม่ผ่าน",Q6)))</formula>
    </cfRule>
  </conditionalFormatting>
  <conditionalFormatting sqref="U6:U55">
    <cfRule type="containsText" dxfId="17" priority="16" operator="containsText" text="ไม่ผ่าน">
      <formula>NOT(ISERROR(SEARCH("ไม่ผ่าน",U6)))</formula>
    </cfRule>
  </conditionalFormatting>
  <conditionalFormatting sqref="Z6:Z55">
    <cfRule type="containsText" dxfId="16" priority="14" operator="containsText" text="ไม่ผ่าน">
      <formula>NOT(ISERROR(SEARCH("ไม่ผ่าน",Z6)))</formula>
    </cfRule>
  </conditionalFormatting>
  <conditionalFormatting sqref="AE6:AE55">
    <cfRule type="containsText" dxfId="15" priority="12" operator="containsText" text="ไม่ผ่าน">
      <formula>NOT(ISERROR(SEARCH("ไม่ผ่าน",AE6)))</formula>
    </cfRule>
  </conditionalFormatting>
  <conditionalFormatting sqref="AJ6:AJ55">
    <cfRule type="containsText" dxfId="14" priority="10" operator="containsText" text="ไม่ผ่าน">
      <formula>NOT(ISERROR(SEARCH("ไม่ผ่าน",AJ6)))</formula>
    </cfRule>
  </conditionalFormatting>
  <conditionalFormatting sqref="AP6:AP55 AS6:AU55">
    <cfRule type="containsText" dxfId="13" priority="8" operator="containsText" text="ไม่ผ่าน">
      <formula>NOT(ISERROR(SEARCH("ไม่ผ่าน",AP6)))</formula>
    </cfRule>
  </conditionalFormatting>
  <conditionalFormatting sqref="AX6:AX55">
    <cfRule type="cellIs" dxfId="12" priority="4" operator="equal">
      <formula>0</formula>
    </cfRule>
  </conditionalFormatting>
  <conditionalFormatting sqref="AY6:AY55">
    <cfRule type="containsText" dxfId="11" priority="3" operator="containsText" text="ไม่ผ่าน">
      <formula>NOT(ISERROR(SEARCH("ไม่ผ่าน",AY6)))</formula>
    </cfRule>
  </conditionalFormatting>
  <conditionalFormatting sqref="AU6:AU55">
    <cfRule type="containsText" dxfId="10" priority="2" operator="containsText" text="ไม่ผ่าน">
      <formula>NOT(ISERROR(SEARCH("ไม่ผ่าน",AU6)))</formula>
    </cfRule>
  </conditionalFormatting>
  <pageMargins left="0.35433070866141736" right="0.11811023622047245" top="0.39370078740157483" bottom="0.19685039370078741" header="0.51181102362204722" footer="0.51181102362204722"/>
  <pageSetup paperSize="9" scale="95" orientation="portrait" blackAndWhite="1" r:id="rId1"/>
  <headerFooter alignWithMargins="0"/>
  <colBreaks count="2" manualBreakCount="2">
    <brk id="17" min="1" max="54" man="1"/>
    <brk id="31" min="1" max="54" man="1"/>
  </colBreaks>
  <ignoredErrors>
    <ignoredError sqref="J6" unlockedFormula="1"/>
  </ignoredErrors>
  <drawing r:id="rId2"/>
  <picture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V71"/>
  <sheetViews>
    <sheetView showGridLines="0" showRowColHeaders="0" zoomScaleNormal="100" workbookViewId="0">
      <pane xSplit="5" ySplit="5" topLeftCell="F6" activePane="bottomRight" state="frozen"/>
      <selection activeCell="B1" sqref="B1"/>
      <selection pane="topRight" activeCell="B1" sqref="B1"/>
      <selection pane="bottomLeft" activeCell="B1" sqref="B1"/>
      <selection pane="bottomRight" activeCell="F6" sqref="F6"/>
    </sheetView>
  </sheetViews>
  <sheetFormatPr defaultRowHeight="18" customHeight="1" x14ac:dyDescent="0.5"/>
  <cols>
    <col min="1" max="1" width="8" style="37" customWidth="1"/>
    <col min="2" max="2" width="4.140625" style="4" customWidth="1"/>
    <col min="3" max="3" width="7.7109375" style="4" customWidth="1"/>
    <col min="4" max="4" width="13.5703125" style="1" customWidth="1"/>
    <col min="5" max="5" width="10.140625" style="1" customWidth="1"/>
    <col min="6" max="10" width="11.5703125" style="1" customWidth="1"/>
    <col min="11" max="11" width="13.28515625" style="4" customWidth="1"/>
    <col min="12" max="13" width="13.140625" style="3" customWidth="1"/>
    <col min="14" max="15" width="13.140625" style="1" customWidth="1"/>
    <col min="16" max="16" width="21.5703125" style="1" customWidth="1"/>
    <col min="17" max="17" width="1.85546875" style="37" customWidth="1"/>
    <col min="18" max="22" width="8.140625" style="37" customWidth="1"/>
    <col min="23" max="16384" width="9.140625" style="1"/>
  </cols>
  <sheetData>
    <row r="1" spans="1:22" s="37" customFormat="1" ht="42" customHeight="1" x14ac:dyDescent="0.5">
      <c r="B1" s="38"/>
      <c r="C1" s="38"/>
      <c r="F1" s="300" t="s">
        <v>365</v>
      </c>
      <c r="K1" s="38"/>
      <c r="L1" s="301"/>
      <c r="M1" s="301"/>
    </row>
    <row r="2" spans="1:22" ht="18" customHeight="1" thickBot="1" x14ac:dyDescent="0.55000000000000004">
      <c r="B2" s="625" t="s">
        <v>0</v>
      </c>
      <c r="C2" s="625" t="s">
        <v>1</v>
      </c>
      <c r="D2" s="627" t="s">
        <v>2</v>
      </c>
      <c r="E2" s="144"/>
      <c r="F2" s="676" t="s">
        <v>130</v>
      </c>
      <c r="G2" s="662"/>
      <c r="H2" s="662"/>
      <c r="I2" s="662"/>
      <c r="J2" s="662"/>
      <c r="K2" s="677"/>
      <c r="L2" s="676" t="str">
        <f>F2</f>
        <v>ผลการประเมินการอ่าน คิดวิเคราะห์และเขียน</v>
      </c>
      <c r="M2" s="662"/>
      <c r="N2" s="662"/>
      <c r="O2" s="663"/>
      <c r="P2" s="673" t="s">
        <v>48</v>
      </c>
    </row>
    <row r="3" spans="1:22" s="4" customFormat="1" ht="18" customHeight="1" x14ac:dyDescent="0.5">
      <c r="A3" s="38"/>
      <c r="B3" s="625"/>
      <c r="C3" s="625"/>
      <c r="D3" s="627"/>
      <c r="E3" s="155"/>
      <c r="F3" s="674" t="s">
        <v>127</v>
      </c>
      <c r="G3" s="675"/>
      <c r="H3" s="675" t="s">
        <v>129</v>
      </c>
      <c r="I3" s="675"/>
      <c r="J3" s="150" t="s">
        <v>128</v>
      </c>
      <c r="K3" s="678" t="s">
        <v>7</v>
      </c>
      <c r="L3" s="635" t="s">
        <v>124</v>
      </c>
      <c r="M3" s="643" t="s">
        <v>58</v>
      </c>
      <c r="N3" s="643" t="s">
        <v>126</v>
      </c>
      <c r="O3" s="646" t="s">
        <v>134</v>
      </c>
      <c r="P3" s="673"/>
      <c r="Q3" s="38"/>
      <c r="R3" s="38"/>
      <c r="S3" s="38"/>
      <c r="T3" s="38"/>
      <c r="U3" s="38"/>
      <c r="V3" s="38"/>
    </row>
    <row r="4" spans="1:22" ht="18" customHeight="1" x14ac:dyDescent="0.5">
      <c r="B4" s="625"/>
      <c r="C4" s="625"/>
      <c r="D4" s="628"/>
      <c r="E4" s="145" t="s">
        <v>131</v>
      </c>
      <c r="F4" s="156">
        <v>1</v>
      </c>
      <c r="G4" s="32">
        <v>2</v>
      </c>
      <c r="H4" s="32">
        <v>3</v>
      </c>
      <c r="I4" s="32">
        <v>4</v>
      </c>
      <c r="J4" s="157">
        <v>5</v>
      </c>
      <c r="K4" s="679"/>
      <c r="L4" s="636"/>
      <c r="M4" s="644"/>
      <c r="N4" s="644"/>
      <c r="O4" s="647"/>
      <c r="P4" s="673"/>
    </row>
    <row r="5" spans="1:22" ht="18" customHeight="1" thickBot="1" x14ac:dyDescent="0.55000000000000004">
      <c r="B5" s="626"/>
      <c r="C5" s="626"/>
      <c r="D5" s="629"/>
      <c r="E5" s="146" t="s">
        <v>3</v>
      </c>
      <c r="F5" s="312">
        <v>3</v>
      </c>
      <c r="G5" s="302">
        <v>3</v>
      </c>
      <c r="H5" s="302">
        <v>3</v>
      </c>
      <c r="I5" s="302">
        <v>3</v>
      </c>
      <c r="J5" s="303">
        <v>3</v>
      </c>
      <c r="K5" s="159">
        <f t="shared" ref="K5:K45" si="0">IF(SUM(F5:J5),SUM(F5:J5),"")</f>
        <v>15</v>
      </c>
      <c r="L5" s="154">
        <v>100</v>
      </c>
      <c r="M5" s="645"/>
      <c r="N5" s="645"/>
      <c r="O5" s="648"/>
      <c r="P5" s="631"/>
    </row>
    <row r="6" spans="1:22" ht="15.75" customHeight="1" x14ac:dyDescent="0.5">
      <c r="B6" s="30">
        <v>1</v>
      </c>
      <c r="C6" s="133" t="str">
        <f>IF(นักเรียน!C6="","",นักเรียน!C6)</f>
        <v/>
      </c>
      <c r="D6" s="650" t="str">
        <f>IF(นักเรียน!E6="","",นักเรียน!E6)</f>
        <v/>
      </c>
      <c r="E6" s="651"/>
      <c r="F6" s="313"/>
      <c r="G6" s="304"/>
      <c r="H6" s="304"/>
      <c r="I6" s="304"/>
      <c r="J6" s="305"/>
      <c r="K6" s="160" t="str">
        <f t="shared" si="0"/>
        <v/>
      </c>
      <c r="L6" s="158" t="str">
        <f>IF(OR(นักเรียน!N6="ออก",K6=""),"",ROUND(K6/$K$5*$L$5,0))</f>
        <v/>
      </c>
      <c r="M6" s="161" t="str">
        <f>IF(OR(นักเรียน!N6="ออก",L6=""),"",VLOOKUP(L6,grade3,5,TRUE))</f>
        <v/>
      </c>
      <c r="N6" s="23" t="str">
        <f>IF(OR(นักเรียน!N6="ออก",L6=""),"",VLOOKUP(L6,grade3,4,TRUE))</f>
        <v/>
      </c>
      <c r="O6" s="308"/>
      <c r="P6" s="309"/>
    </row>
    <row r="7" spans="1:22" ht="15.75" customHeight="1" x14ac:dyDescent="0.5">
      <c r="B7" s="31">
        <v>2</v>
      </c>
      <c r="C7" s="133" t="str">
        <f>IF(นักเรียน!C7="","",นักเรียน!C7)</f>
        <v/>
      </c>
      <c r="D7" s="652" t="str">
        <f>IF(นักเรียน!E7="","",นักเรียน!E7)</f>
        <v/>
      </c>
      <c r="E7" s="653"/>
      <c r="F7" s="314"/>
      <c r="G7" s="306"/>
      <c r="H7" s="306"/>
      <c r="I7" s="306"/>
      <c r="J7" s="307"/>
      <c r="K7" s="160" t="str">
        <f t="shared" si="0"/>
        <v/>
      </c>
      <c r="L7" s="158" t="str">
        <f>IF(OR(นักเรียน!N7="ออก",K7=""),"",ROUND(K7/$K$5*$L$5,0))</f>
        <v/>
      </c>
      <c r="M7" s="161" t="str">
        <f>IF(OR(นักเรียน!N7="ออก",L7=""),"",VLOOKUP(L7,grade3,5,TRUE))</f>
        <v/>
      </c>
      <c r="N7" s="23" t="str">
        <f>IF(OR(นักเรียน!N7="ออก",L7=""),"",VLOOKUP(L7,grade3,4,TRUE))</f>
        <v/>
      </c>
      <c r="O7" s="310"/>
      <c r="P7" s="311"/>
    </row>
    <row r="8" spans="1:22" ht="15.75" customHeight="1" x14ac:dyDescent="0.5">
      <c r="B8" s="31">
        <v>3</v>
      </c>
      <c r="C8" s="133" t="str">
        <f>IF(นักเรียน!C8="","",นักเรียน!C8)</f>
        <v/>
      </c>
      <c r="D8" s="652" t="str">
        <f>IF(นักเรียน!E8="","",นักเรียน!E8)</f>
        <v/>
      </c>
      <c r="E8" s="653"/>
      <c r="F8" s="314"/>
      <c r="G8" s="306"/>
      <c r="H8" s="306"/>
      <c r="I8" s="306"/>
      <c r="J8" s="307"/>
      <c r="K8" s="160" t="str">
        <f t="shared" si="0"/>
        <v/>
      </c>
      <c r="L8" s="158" t="str">
        <f>IF(OR(นักเรียน!N8="ออก",K8=""),"",ROUND(K8/$K$5*$L$5,0))</f>
        <v/>
      </c>
      <c r="M8" s="161" t="str">
        <f>IF(OR(นักเรียน!N8="ออก",L8=""),"",VLOOKUP(L8,grade3,5,TRUE))</f>
        <v/>
      </c>
      <c r="N8" s="23" t="str">
        <f>IF(OR(นักเรียน!N8="ออก",L8=""),"",VLOOKUP(L8,grade3,4,TRUE))</f>
        <v/>
      </c>
      <c r="O8" s="310"/>
      <c r="P8" s="311"/>
    </row>
    <row r="9" spans="1:22" ht="15.75" customHeight="1" x14ac:dyDescent="0.5">
      <c r="B9" s="31">
        <v>4</v>
      </c>
      <c r="C9" s="133" t="str">
        <f>IF(นักเรียน!C9="","",นักเรียน!C9)</f>
        <v/>
      </c>
      <c r="D9" s="652" t="str">
        <f>IF(นักเรียน!E9="","",นักเรียน!E9)</f>
        <v/>
      </c>
      <c r="E9" s="653"/>
      <c r="F9" s="314"/>
      <c r="G9" s="306"/>
      <c r="H9" s="306"/>
      <c r="I9" s="306"/>
      <c r="J9" s="307"/>
      <c r="K9" s="160" t="str">
        <f t="shared" si="0"/>
        <v/>
      </c>
      <c r="L9" s="158" t="str">
        <f>IF(OR(นักเรียน!N9="ออก",K9=""),"",ROUND(K9/$K$5*$L$5,0))</f>
        <v/>
      </c>
      <c r="M9" s="161" t="str">
        <f>IF(OR(นักเรียน!N9="ออก",L9=""),"",VLOOKUP(L9,grade3,5,TRUE))</f>
        <v/>
      </c>
      <c r="N9" s="23" t="str">
        <f>IF(OR(นักเรียน!N9="ออก",L9=""),"",VLOOKUP(L9,grade3,4,TRUE))</f>
        <v/>
      </c>
      <c r="O9" s="310"/>
      <c r="P9" s="311"/>
    </row>
    <row r="10" spans="1:22" ht="15.75" customHeight="1" x14ac:dyDescent="0.5">
      <c r="B10" s="30">
        <v>5</v>
      </c>
      <c r="C10" s="133" t="str">
        <f>IF(นักเรียน!C10="","",นักเรียน!C10)</f>
        <v/>
      </c>
      <c r="D10" s="652" t="str">
        <f>IF(นักเรียน!E10="","",นักเรียน!E10)</f>
        <v/>
      </c>
      <c r="E10" s="653"/>
      <c r="F10" s="314"/>
      <c r="G10" s="306"/>
      <c r="H10" s="306"/>
      <c r="I10" s="306"/>
      <c r="J10" s="307"/>
      <c r="K10" s="160" t="str">
        <f t="shared" si="0"/>
        <v/>
      </c>
      <c r="L10" s="158" t="str">
        <f>IF(OR(นักเรียน!N10="ออก",K10=""),"",ROUND(K10/$K$5*$L$5,0))</f>
        <v/>
      </c>
      <c r="M10" s="161" t="str">
        <f>IF(OR(นักเรียน!N10="ออก",L10=""),"",VLOOKUP(L10,grade3,5,TRUE))</f>
        <v/>
      </c>
      <c r="N10" s="23" t="str">
        <f>IF(OR(นักเรียน!N10="ออก",L10=""),"",VLOOKUP(L10,grade3,4,TRUE))</f>
        <v/>
      </c>
      <c r="O10" s="310"/>
      <c r="P10" s="311"/>
    </row>
    <row r="11" spans="1:22" ht="15.75" customHeight="1" x14ac:dyDescent="0.5">
      <c r="B11" s="31">
        <v>6</v>
      </c>
      <c r="C11" s="133" t="str">
        <f>IF(นักเรียน!C11="","",นักเรียน!C11)</f>
        <v/>
      </c>
      <c r="D11" s="652" t="str">
        <f>IF(นักเรียน!E11="","",นักเรียน!E11)</f>
        <v/>
      </c>
      <c r="E11" s="653"/>
      <c r="F11" s="314"/>
      <c r="G11" s="306"/>
      <c r="H11" s="306"/>
      <c r="I11" s="306"/>
      <c r="J11" s="307"/>
      <c r="K11" s="160" t="str">
        <f t="shared" si="0"/>
        <v/>
      </c>
      <c r="L11" s="158" t="str">
        <f>IF(OR(นักเรียน!N11="ออก",K11=""),"",ROUND(K11/$K$5*$L$5,0))</f>
        <v/>
      </c>
      <c r="M11" s="161" t="str">
        <f>IF(OR(นักเรียน!N11="ออก",L11=""),"",VLOOKUP(L11,grade3,5,TRUE))</f>
        <v/>
      </c>
      <c r="N11" s="23" t="str">
        <f>IF(OR(นักเรียน!N11="ออก",L11=""),"",VLOOKUP(L11,grade3,4,TRUE))</f>
        <v/>
      </c>
      <c r="O11" s="310"/>
      <c r="P11" s="311"/>
    </row>
    <row r="12" spans="1:22" ht="15.75" customHeight="1" x14ac:dyDescent="0.5">
      <c r="B12" s="31">
        <v>7</v>
      </c>
      <c r="C12" s="133" t="str">
        <f>IF(นักเรียน!C12="","",นักเรียน!C12)</f>
        <v/>
      </c>
      <c r="D12" s="652" t="str">
        <f>IF(นักเรียน!E12="","",นักเรียน!E12)</f>
        <v/>
      </c>
      <c r="E12" s="653"/>
      <c r="F12" s="314"/>
      <c r="G12" s="306"/>
      <c r="H12" s="306"/>
      <c r="I12" s="306"/>
      <c r="J12" s="307"/>
      <c r="K12" s="160" t="str">
        <f t="shared" si="0"/>
        <v/>
      </c>
      <c r="L12" s="158" t="str">
        <f>IF(OR(นักเรียน!N12="ออก",K12=""),"",ROUND(K12/$K$5*$L$5,0))</f>
        <v/>
      </c>
      <c r="M12" s="161" t="str">
        <f>IF(OR(นักเรียน!N12="ออก",L12=""),"",VLOOKUP(L12,grade3,5,TRUE))</f>
        <v/>
      </c>
      <c r="N12" s="23" t="str">
        <f>IF(OR(นักเรียน!N12="ออก",L12=""),"",VLOOKUP(L12,grade3,4,TRUE))</f>
        <v/>
      </c>
      <c r="O12" s="310"/>
      <c r="P12" s="311"/>
    </row>
    <row r="13" spans="1:22" ht="15.75" customHeight="1" x14ac:dyDescent="0.5">
      <c r="B13" s="31">
        <v>8</v>
      </c>
      <c r="C13" s="133" t="str">
        <f>IF(นักเรียน!C13="","",นักเรียน!C13)</f>
        <v/>
      </c>
      <c r="D13" s="652" t="str">
        <f>IF(นักเรียน!E13="","",นักเรียน!E13)</f>
        <v/>
      </c>
      <c r="E13" s="653"/>
      <c r="F13" s="314"/>
      <c r="G13" s="306"/>
      <c r="H13" s="306"/>
      <c r="I13" s="306"/>
      <c r="J13" s="307"/>
      <c r="K13" s="160" t="str">
        <f t="shared" si="0"/>
        <v/>
      </c>
      <c r="L13" s="158" t="str">
        <f>IF(OR(นักเรียน!N13="ออก",K13=""),"",ROUND(K13/$K$5*$L$5,0))</f>
        <v/>
      </c>
      <c r="M13" s="161" t="str">
        <f>IF(OR(นักเรียน!N13="ออก",L13=""),"",VLOOKUP(L13,grade3,5,TRUE))</f>
        <v/>
      </c>
      <c r="N13" s="23" t="str">
        <f>IF(OR(นักเรียน!N13="ออก",L13=""),"",VLOOKUP(L13,grade3,4,TRUE))</f>
        <v/>
      </c>
      <c r="O13" s="310"/>
      <c r="P13" s="311"/>
    </row>
    <row r="14" spans="1:22" ht="15.75" customHeight="1" x14ac:dyDescent="0.5">
      <c r="B14" s="30">
        <v>9</v>
      </c>
      <c r="C14" s="133" t="str">
        <f>IF(นักเรียน!C14="","",นักเรียน!C14)</f>
        <v/>
      </c>
      <c r="D14" s="652" t="str">
        <f>IF(นักเรียน!E14="","",นักเรียน!E14)</f>
        <v/>
      </c>
      <c r="E14" s="653"/>
      <c r="F14" s="314"/>
      <c r="G14" s="306"/>
      <c r="H14" s="306"/>
      <c r="I14" s="306"/>
      <c r="J14" s="307"/>
      <c r="K14" s="160" t="str">
        <f t="shared" si="0"/>
        <v/>
      </c>
      <c r="L14" s="158" t="str">
        <f>IF(OR(นักเรียน!N14="ออก",K14=""),"",ROUND(K14/$K$5*$L$5,0))</f>
        <v/>
      </c>
      <c r="M14" s="161" t="str">
        <f>IF(OR(นักเรียน!N14="ออก",L14=""),"",VLOOKUP(L14,grade3,5,TRUE))</f>
        <v/>
      </c>
      <c r="N14" s="23" t="str">
        <f>IF(OR(นักเรียน!N14="ออก",L14=""),"",VLOOKUP(L14,grade3,4,TRUE))</f>
        <v/>
      </c>
      <c r="O14" s="310"/>
      <c r="P14" s="311"/>
    </row>
    <row r="15" spans="1:22" ht="15.75" customHeight="1" x14ac:dyDescent="0.5">
      <c r="B15" s="31">
        <v>10</v>
      </c>
      <c r="C15" s="133" t="str">
        <f>IF(นักเรียน!C15="","",นักเรียน!C15)</f>
        <v/>
      </c>
      <c r="D15" s="652" t="str">
        <f>IF(นักเรียน!E15="","",นักเรียน!E15)</f>
        <v/>
      </c>
      <c r="E15" s="653"/>
      <c r="F15" s="314"/>
      <c r="G15" s="306"/>
      <c r="H15" s="306"/>
      <c r="I15" s="306"/>
      <c r="J15" s="307"/>
      <c r="K15" s="160" t="str">
        <f t="shared" si="0"/>
        <v/>
      </c>
      <c r="L15" s="158" t="str">
        <f>IF(OR(นักเรียน!N15="ออก",K15=""),"",ROUND(K15/$K$5*$L$5,0))</f>
        <v/>
      </c>
      <c r="M15" s="161" t="str">
        <f>IF(OR(นักเรียน!N15="ออก",L15=""),"",VLOOKUP(L15,grade3,5,TRUE))</f>
        <v/>
      </c>
      <c r="N15" s="23" t="str">
        <f>IF(OR(นักเรียน!N15="ออก",L15=""),"",VLOOKUP(L15,grade3,4,TRUE))</f>
        <v/>
      </c>
      <c r="O15" s="310"/>
      <c r="P15" s="311"/>
    </row>
    <row r="16" spans="1:22" ht="15.75" customHeight="1" x14ac:dyDescent="0.5">
      <c r="B16" s="31">
        <v>11</v>
      </c>
      <c r="C16" s="133" t="str">
        <f>IF(นักเรียน!C16="","",นักเรียน!C16)</f>
        <v/>
      </c>
      <c r="D16" s="652" t="str">
        <f>IF(นักเรียน!E16="","",นักเรียน!E16)</f>
        <v/>
      </c>
      <c r="E16" s="653"/>
      <c r="F16" s="314"/>
      <c r="G16" s="306"/>
      <c r="H16" s="306"/>
      <c r="I16" s="306"/>
      <c r="J16" s="307"/>
      <c r="K16" s="160" t="str">
        <f t="shared" si="0"/>
        <v/>
      </c>
      <c r="L16" s="158" t="str">
        <f>IF(OR(นักเรียน!N16="ออก",K16=""),"",ROUND(K16/$K$5*$L$5,0))</f>
        <v/>
      </c>
      <c r="M16" s="161" t="str">
        <f>IF(OR(นักเรียน!N16="ออก",L16=""),"",VLOOKUP(L16,grade3,5,TRUE))</f>
        <v/>
      </c>
      <c r="N16" s="23" t="str">
        <f>IF(OR(นักเรียน!N16="ออก",L16=""),"",VLOOKUP(L16,grade3,4,TRUE))</f>
        <v/>
      </c>
      <c r="O16" s="310"/>
      <c r="P16" s="311"/>
    </row>
    <row r="17" spans="2:16" ht="15.75" customHeight="1" x14ac:dyDescent="0.5">
      <c r="B17" s="31">
        <v>12</v>
      </c>
      <c r="C17" s="133" t="str">
        <f>IF(นักเรียน!C17="","",นักเรียน!C17)</f>
        <v/>
      </c>
      <c r="D17" s="652" t="str">
        <f>IF(นักเรียน!E17="","",นักเรียน!E17)</f>
        <v/>
      </c>
      <c r="E17" s="653"/>
      <c r="F17" s="314"/>
      <c r="G17" s="306"/>
      <c r="H17" s="306"/>
      <c r="I17" s="306"/>
      <c r="J17" s="307"/>
      <c r="K17" s="160" t="str">
        <f t="shared" si="0"/>
        <v/>
      </c>
      <c r="L17" s="158" t="str">
        <f>IF(OR(นักเรียน!N17="ออก",K17=""),"",ROUND(K17/$K$5*$L$5,0))</f>
        <v/>
      </c>
      <c r="M17" s="161" t="str">
        <f>IF(OR(นักเรียน!N17="ออก",L17=""),"",VLOOKUP(L17,grade3,5,TRUE))</f>
        <v/>
      </c>
      <c r="N17" s="23" t="str">
        <f>IF(OR(นักเรียน!N17="ออก",L17=""),"",VLOOKUP(L17,grade3,4,TRUE))</f>
        <v/>
      </c>
      <c r="O17" s="310"/>
      <c r="P17" s="311"/>
    </row>
    <row r="18" spans="2:16" ht="15.75" customHeight="1" x14ac:dyDescent="0.5">
      <c r="B18" s="30">
        <v>13</v>
      </c>
      <c r="C18" s="133" t="str">
        <f>IF(นักเรียน!C18="","",นักเรียน!C18)</f>
        <v/>
      </c>
      <c r="D18" s="652" t="str">
        <f>IF(นักเรียน!E18="","",นักเรียน!E18)</f>
        <v/>
      </c>
      <c r="E18" s="653"/>
      <c r="F18" s="314"/>
      <c r="G18" s="306"/>
      <c r="H18" s="306"/>
      <c r="I18" s="306"/>
      <c r="J18" s="307"/>
      <c r="K18" s="160" t="str">
        <f t="shared" si="0"/>
        <v/>
      </c>
      <c r="L18" s="158" t="str">
        <f>IF(OR(นักเรียน!N18="ออก",K18=""),"",ROUND(K18/$K$5*$L$5,0))</f>
        <v/>
      </c>
      <c r="M18" s="161" t="str">
        <f>IF(OR(นักเรียน!N18="ออก",L18=""),"",VLOOKUP(L18,grade3,5,TRUE))</f>
        <v/>
      </c>
      <c r="N18" s="23" t="str">
        <f>IF(OR(นักเรียน!N18="ออก",L18=""),"",VLOOKUP(L18,grade3,4,TRUE))</f>
        <v/>
      </c>
      <c r="O18" s="310"/>
      <c r="P18" s="311"/>
    </row>
    <row r="19" spans="2:16" ht="15.75" customHeight="1" x14ac:dyDescent="0.5">
      <c r="B19" s="31">
        <v>14</v>
      </c>
      <c r="C19" s="133" t="str">
        <f>IF(นักเรียน!C19="","",นักเรียน!C19)</f>
        <v/>
      </c>
      <c r="D19" s="652" t="str">
        <f>IF(นักเรียน!E19="","",นักเรียน!E19)</f>
        <v/>
      </c>
      <c r="E19" s="653"/>
      <c r="F19" s="314"/>
      <c r="G19" s="306"/>
      <c r="H19" s="306"/>
      <c r="I19" s="306"/>
      <c r="J19" s="307"/>
      <c r="K19" s="160" t="str">
        <f t="shared" si="0"/>
        <v/>
      </c>
      <c r="L19" s="158" t="str">
        <f>IF(OR(นักเรียน!N19="ออก",K19=""),"",ROUND(K19/$K$5*$L$5,0))</f>
        <v/>
      </c>
      <c r="M19" s="161" t="str">
        <f>IF(OR(นักเรียน!N19="ออก",L19=""),"",VLOOKUP(L19,grade3,5,TRUE))</f>
        <v/>
      </c>
      <c r="N19" s="23" t="str">
        <f>IF(OR(นักเรียน!N19="ออก",L19=""),"",VLOOKUP(L19,grade3,4,TRUE))</f>
        <v/>
      </c>
      <c r="O19" s="310"/>
      <c r="P19" s="311"/>
    </row>
    <row r="20" spans="2:16" ht="15.75" customHeight="1" x14ac:dyDescent="0.5">
      <c r="B20" s="31">
        <v>15</v>
      </c>
      <c r="C20" s="133" t="str">
        <f>IF(นักเรียน!C20="","",นักเรียน!C20)</f>
        <v/>
      </c>
      <c r="D20" s="652" t="str">
        <f>IF(นักเรียน!E20="","",นักเรียน!E20)</f>
        <v/>
      </c>
      <c r="E20" s="653"/>
      <c r="F20" s="314"/>
      <c r="G20" s="306"/>
      <c r="H20" s="306"/>
      <c r="I20" s="306"/>
      <c r="J20" s="307"/>
      <c r="K20" s="160" t="str">
        <f t="shared" si="0"/>
        <v/>
      </c>
      <c r="L20" s="158" t="str">
        <f>IF(OR(นักเรียน!N20="ออก",K20=""),"",ROUND(K20/$K$5*$L$5,0))</f>
        <v/>
      </c>
      <c r="M20" s="161" t="str">
        <f>IF(OR(นักเรียน!N20="ออก",L20=""),"",VLOOKUP(L20,grade3,5,TRUE))</f>
        <v/>
      </c>
      <c r="N20" s="23" t="str">
        <f>IF(OR(นักเรียน!N20="ออก",L20=""),"",VLOOKUP(L20,grade3,4,TRUE))</f>
        <v/>
      </c>
      <c r="O20" s="310"/>
      <c r="P20" s="311"/>
    </row>
    <row r="21" spans="2:16" ht="15.75" customHeight="1" x14ac:dyDescent="0.5">
      <c r="B21" s="31">
        <v>16</v>
      </c>
      <c r="C21" s="133" t="str">
        <f>IF(นักเรียน!C21="","",นักเรียน!C21)</f>
        <v/>
      </c>
      <c r="D21" s="652" t="str">
        <f>IF(นักเรียน!E21="","",นักเรียน!E21)</f>
        <v/>
      </c>
      <c r="E21" s="653"/>
      <c r="F21" s="314"/>
      <c r="G21" s="306"/>
      <c r="H21" s="306"/>
      <c r="I21" s="306"/>
      <c r="J21" s="307"/>
      <c r="K21" s="160" t="str">
        <f t="shared" si="0"/>
        <v/>
      </c>
      <c r="L21" s="158" t="str">
        <f>IF(OR(นักเรียน!N21="ออก",K21=""),"",ROUND(K21/$K$5*$L$5,0))</f>
        <v/>
      </c>
      <c r="M21" s="161" t="str">
        <f>IF(OR(นักเรียน!N21="ออก",L21=""),"",VLOOKUP(L21,grade3,5,TRUE))</f>
        <v/>
      </c>
      <c r="N21" s="23" t="str">
        <f>IF(OR(นักเรียน!N21="ออก",L21=""),"",VLOOKUP(L21,grade3,4,TRUE))</f>
        <v/>
      </c>
      <c r="O21" s="310"/>
      <c r="P21" s="311"/>
    </row>
    <row r="22" spans="2:16" ht="15.75" customHeight="1" x14ac:dyDescent="0.5">
      <c r="B22" s="30">
        <v>17</v>
      </c>
      <c r="C22" s="133" t="str">
        <f>IF(นักเรียน!C22="","",นักเรียน!C22)</f>
        <v/>
      </c>
      <c r="D22" s="652" t="str">
        <f>IF(นักเรียน!E22="","",นักเรียน!E22)</f>
        <v/>
      </c>
      <c r="E22" s="653"/>
      <c r="F22" s="314"/>
      <c r="G22" s="306"/>
      <c r="H22" s="306"/>
      <c r="I22" s="306"/>
      <c r="J22" s="307"/>
      <c r="K22" s="160" t="str">
        <f t="shared" si="0"/>
        <v/>
      </c>
      <c r="L22" s="158" t="str">
        <f>IF(OR(นักเรียน!N22="ออก",K22=""),"",ROUND(K22/$K$5*$L$5,0))</f>
        <v/>
      </c>
      <c r="M22" s="161" t="str">
        <f>IF(OR(นักเรียน!N22="ออก",L22=""),"",VLOOKUP(L22,grade3,5,TRUE))</f>
        <v/>
      </c>
      <c r="N22" s="23" t="str">
        <f>IF(OR(นักเรียน!N22="ออก",L22=""),"",VLOOKUP(L22,grade3,4,TRUE))</f>
        <v/>
      </c>
      <c r="O22" s="310"/>
      <c r="P22" s="311"/>
    </row>
    <row r="23" spans="2:16" ht="15.75" customHeight="1" x14ac:dyDescent="0.5">
      <c r="B23" s="31">
        <v>18</v>
      </c>
      <c r="C23" s="133" t="str">
        <f>IF(นักเรียน!C23="","",นักเรียน!C23)</f>
        <v/>
      </c>
      <c r="D23" s="652" t="str">
        <f>IF(นักเรียน!E23="","",นักเรียน!E23)</f>
        <v/>
      </c>
      <c r="E23" s="653"/>
      <c r="F23" s="314"/>
      <c r="G23" s="306"/>
      <c r="H23" s="306"/>
      <c r="I23" s="306"/>
      <c r="J23" s="307"/>
      <c r="K23" s="160" t="str">
        <f t="shared" si="0"/>
        <v/>
      </c>
      <c r="L23" s="158" t="str">
        <f>IF(OR(นักเรียน!N23="ออก",K23=""),"",ROUND(K23/$K$5*$L$5,0))</f>
        <v/>
      </c>
      <c r="M23" s="161" t="str">
        <f>IF(OR(นักเรียน!N23="ออก",L23=""),"",VLOOKUP(L23,grade3,5,TRUE))</f>
        <v/>
      </c>
      <c r="N23" s="23" t="str">
        <f>IF(OR(นักเรียน!N23="ออก",L23=""),"",VLOOKUP(L23,grade3,4,TRUE))</f>
        <v/>
      </c>
      <c r="O23" s="310"/>
      <c r="P23" s="311"/>
    </row>
    <row r="24" spans="2:16" ht="15.75" customHeight="1" x14ac:dyDescent="0.5">
      <c r="B24" s="31">
        <v>19</v>
      </c>
      <c r="C24" s="133" t="str">
        <f>IF(นักเรียน!C24="","",นักเรียน!C24)</f>
        <v/>
      </c>
      <c r="D24" s="652" t="str">
        <f>IF(นักเรียน!E24="","",นักเรียน!E24)</f>
        <v/>
      </c>
      <c r="E24" s="653"/>
      <c r="F24" s="314"/>
      <c r="G24" s="306"/>
      <c r="H24" s="306"/>
      <c r="I24" s="306"/>
      <c r="J24" s="307"/>
      <c r="K24" s="160" t="str">
        <f t="shared" si="0"/>
        <v/>
      </c>
      <c r="L24" s="158" t="str">
        <f>IF(OR(นักเรียน!N24="ออก",K24=""),"",ROUND(K24/$K$5*$L$5,0))</f>
        <v/>
      </c>
      <c r="M24" s="161" t="str">
        <f>IF(OR(นักเรียน!N24="ออก",L24=""),"",VLOOKUP(L24,grade3,5,TRUE))</f>
        <v/>
      </c>
      <c r="N24" s="23" t="str">
        <f>IF(OR(นักเรียน!N24="ออก",L24=""),"",VLOOKUP(L24,grade3,4,TRUE))</f>
        <v/>
      </c>
      <c r="O24" s="310"/>
      <c r="P24" s="311"/>
    </row>
    <row r="25" spans="2:16" ht="15.75" customHeight="1" x14ac:dyDescent="0.5">
      <c r="B25" s="31">
        <v>20</v>
      </c>
      <c r="C25" s="133" t="str">
        <f>IF(นักเรียน!C25="","",นักเรียน!C25)</f>
        <v/>
      </c>
      <c r="D25" s="652" t="str">
        <f>IF(นักเรียน!E25="","",นักเรียน!E25)</f>
        <v/>
      </c>
      <c r="E25" s="653"/>
      <c r="F25" s="314"/>
      <c r="G25" s="306"/>
      <c r="H25" s="306"/>
      <c r="I25" s="306"/>
      <c r="J25" s="307"/>
      <c r="K25" s="160" t="str">
        <f t="shared" si="0"/>
        <v/>
      </c>
      <c r="L25" s="158" t="str">
        <f>IF(OR(นักเรียน!N25="ออก",K25=""),"",ROUND(K25/$K$5*$L$5,0))</f>
        <v/>
      </c>
      <c r="M25" s="161" t="str">
        <f>IF(OR(นักเรียน!N25="ออก",L25=""),"",VLOOKUP(L25,grade3,5,TRUE))</f>
        <v/>
      </c>
      <c r="N25" s="23" t="str">
        <f>IF(OR(นักเรียน!N25="ออก",L25=""),"",VLOOKUP(L25,grade3,4,TRUE))</f>
        <v/>
      </c>
      <c r="O25" s="310"/>
      <c r="P25" s="311"/>
    </row>
    <row r="26" spans="2:16" ht="15.75" customHeight="1" x14ac:dyDescent="0.5">
      <c r="B26" s="30">
        <v>21</v>
      </c>
      <c r="C26" s="133" t="str">
        <f>IF(นักเรียน!C26="","",นักเรียน!C26)</f>
        <v/>
      </c>
      <c r="D26" s="652" t="str">
        <f>IF(นักเรียน!E26="","",นักเรียน!E26)</f>
        <v/>
      </c>
      <c r="E26" s="653"/>
      <c r="F26" s="314"/>
      <c r="G26" s="306"/>
      <c r="H26" s="306"/>
      <c r="I26" s="306"/>
      <c r="J26" s="307"/>
      <c r="K26" s="160" t="str">
        <f t="shared" si="0"/>
        <v/>
      </c>
      <c r="L26" s="158" t="str">
        <f>IF(OR(นักเรียน!N26="ออก",K26=""),"",ROUND(K26/$K$5*$L$5,0))</f>
        <v/>
      </c>
      <c r="M26" s="161" t="str">
        <f>IF(OR(นักเรียน!N26="ออก",L26=""),"",VLOOKUP(L26,grade3,5,TRUE))</f>
        <v/>
      </c>
      <c r="N26" s="23" t="str">
        <f>IF(OR(นักเรียน!N26="ออก",L26=""),"",VLOOKUP(L26,grade3,4,TRUE))</f>
        <v/>
      </c>
      <c r="O26" s="310"/>
      <c r="P26" s="311"/>
    </row>
    <row r="27" spans="2:16" ht="15.75" customHeight="1" x14ac:dyDescent="0.5">
      <c r="B27" s="31">
        <v>22</v>
      </c>
      <c r="C27" s="133" t="str">
        <f>IF(นักเรียน!C27="","",นักเรียน!C27)</f>
        <v/>
      </c>
      <c r="D27" s="652" t="str">
        <f>IF(นักเรียน!E27="","",นักเรียน!E27)</f>
        <v/>
      </c>
      <c r="E27" s="653"/>
      <c r="F27" s="314"/>
      <c r="G27" s="306"/>
      <c r="H27" s="306"/>
      <c r="I27" s="306"/>
      <c r="J27" s="307"/>
      <c r="K27" s="160" t="str">
        <f t="shared" si="0"/>
        <v/>
      </c>
      <c r="L27" s="158" t="str">
        <f>IF(OR(นักเรียน!N27="ออก",K27=""),"",ROUND(K27/$K$5*$L$5,0))</f>
        <v/>
      </c>
      <c r="M27" s="161" t="str">
        <f>IF(OR(นักเรียน!N27="ออก",L27=""),"",VLOOKUP(L27,grade3,5,TRUE))</f>
        <v/>
      </c>
      <c r="N27" s="23" t="str">
        <f>IF(OR(นักเรียน!N27="ออก",L27=""),"",VLOOKUP(L27,grade3,4,TRUE))</f>
        <v/>
      </c>
      <c r="O27" s="310"/>
      <c r="P27" s="311"/>
    </row>
    <row r="28" spans="2:16" ht="15.75" customHeight="1" x14ac:dyDescent="0.5">
      <c r="B28" s="31">
        <v>23</v>
      </c>
      <c r="C28" s="133" t="str">
        <f>IF(นักเรียน!C28="","",นักเรียน!C28)</f>
        <v/>
      </c>
      <c r="D28" s="652" t="str">
        <f>IF(นักเรียน!E28="","",นักเรียน!E28)</f>
        <v/>
      </c>
      <c r="E28" s="653"/>
      <c r="F28" s="314"/>
      <c r="G28" s="306"/>
      <c r="H28" s="306"/>
      <c r="I28" s="306"/>
      <c r="J28" s="307"/>
      <c r="K28" s="160" t="str">
        <f t="shared" si="0"/>
        <v/>
      </c>
      <c r="L28" s="158" t="str">
        <f>IF(OR(นักเรียน!N28="ออก",K28=""),"",ROUND(K28/$K$5*$L$5,0))</f>
        <v/>
      </c>
      <c r="M28" s="161" t="str">
        <f>IF(OR(นักเรียน!N28="ออก",L28=""),"",VLOOKUP(L28,grade3,5,TRUE))</f>
        <v/>
      </c>
      <c r="N28" s="23" t="str">
        <f>IF(OR(นักเรียน!N28="ออก",L28=""),"",VLOOKUP(L28,grade3,4,TRUE))</f>
        <v/>
      </c>
      <c r="O28" s="310"/>
      <c r="P28" s="311"/>
    </row>
    <row r="29" spans="2:16" ht="15.75" customHeight="1" x14ac:dyDescent="0.5">
      <c r="B29" s="31">
        <v>24</v>
      </c>
      <c r="C29" s="133" t="str">
        <f>IF(นักเรียน!C29="","",นักเรียน!C29)</f>
        <v/>
      </c>
      <c r="D29" s="652" t="str">
        <f>IF(นักเรียน!E29="","",นักเรียน!E29)</f>
        <v/>
      </c>
      <c r="E29" s="653"/>
      <c r="F29" s="314"/>
      <c r="G29" s="306"/>
      <c r="H29" s="306"/>
      <c r="I29" s="306"/>
      <c r="J29" s="307"/>
      <c r="K29" s="160" t="str">
        <f t="shared" si="0"/>
        <v/>
      </c>
      <c r="L29" s="158" t="str">
        <f>IF(OR(นักเรียน!N29="ออก",K29=""),"",ROUND(K29/$K$5*$L$5,0))</f>
        <v/>
      </c>
      <c r="M29" s="161" t="str">
        <f>IF(OR(นักเรียน!N29="ออก",L29=""),"",VLOOKUP(L29,grade3,5,TRUE))</f>
        <v/>
      </c>
      <c r="N29" s="23" t="str">
        <f>IF(OR(นักเรียน!N29="ออก",L29=""),"",VLOOKUP(L29,grade3,4,TRUE))</f>
        <v/>
      </c>
      <c r="O29" s="310"/>
      <c r="P29" s="311"/>
    </row>
    <row r="30" spans="2:16" ht="15.75" customHeight="1" x14ac:dyDescent="0.5">
      <c r="B30" s="30">
        <v>25</v>
      </c>
      <c r="C30" s="133" t="str">
        <f>IF(นักเรียน!C30="","",นักเรียน!C30)</f>
        <v/>
      </c>
      <c r="D30" s="652" t="str">
        <f>IF(นักเรียน!E30="","",นักเรียน!E30)</f>
        <v/>
      </c>
      <c r="E30" s="653"/>
      <c r="F30" s="314"/>
      <c r="G30" s="306"/>
      <c r="H30" s="306"/>
      <c r="I30" s="306"/>
      <c r="J30" s="307"/>
      <c r="K30" s="160" t="str">
        <f t="shared" si="0"/>
        <v/>
      </c>
      <c r="L30" s="158" t="str">
        <f>IF(OR(นักเรียน!N30="ออก",K30=""),"",ROUND(K30/$K$5*$L$5,0))</f>
        <v/>
      </c>
      <c r="M30" s="161" t="str">
        <f>IF(OR(นักเรียน!N30="ออก",L30=""),"",VLOOKUP(L30,grade3,5,TRUE))</f>
        <v/>
      </c>
      <c r="N30" s="23" t="str">
        <f>IF(OR(นักเรียน!N30="ออก",L30=""),"",VLOOKUP(L30,grade3,4,TRUE))</f>
        <v/>
      </c>
      <c r="O30" s="310"/>
      <c r="P30" s="311"/>
    </row>
    <row r="31" spans="2:16" ht="15.75" customHeight="1" x14ac:dyDescent="0.5">
      <c r="B31" s="31">
        <v>26</v>
      </c>
      <c r="C31" s="133" t="str">
        <f>IF(นักเรียน!C31="","",นักเรียน!C31)</f>
        <v/>
      </c>
      <c r="D31" s="652" t="str">
        <f>IF(นักเรียน!E31="","",นักเรียน!E31)</f>
        <v/>
      </c>
      <c r="E31" s="653"/>
      <c r="F31" s="314"/>
      <c r="G31" s="306"/>
      <c r="H31" s="306"/>
      <c r="I31" s="306"/>
      <c r="J31" s="307"/>
      <c r="K31" s="160" t="str">
        <f t="shared" si="0"/>
        <v/>
      </c>
      <c r="L31" s="158" t="str">
        <f>IF(OR(นักเรียน!N31="ออก",K31=""),"",ROUND(K31/$K$5*$L$5,0))</f>
        <v/>
      </c>
      <c r="M31" s="161" t="str">
        <f>IF(OR(นักเรียน!N31="ออก",L31=""),"",VLOOKUP(L31,grade3,5,TRUE))</f>
        <v/>
      </c>
      <c r="N31" s="23" t="str">
        <f>IF(OR(นักเรียน!N31="ออก",L31=""),"",VLOOKUP(L31,grade3,4,TRUE))</f>
        <v/>
      </c>
      <c r="O31" s="310"/>
      <c r="P31" s="311"/>
    </row>
    <row r="32" spans="2:16" ht="15.75" customHeight="1" x14ac:dyDescent="0.5">
      <c r="B32" s="31">
        <v>27</v>
      </c>
      <c r="C32" s="133" t="str">
        <f>IF(นักเรียน!C32="","",นักเรียน!C32)</f>
        <v/>
      </c>
      <c r="D32" s="652" t="str">
        <f>IF(นักเรียน!E32="","",นักเรียน!E32)</f>
        <v/>
      </c>
      <c r="E32" s="653"/>
      <c r="F32" s="314"/>
      <c r="G32" s="306"/>
      <c r="H32" s="306"/>
      <c r="I32" s="306"/>
      <c r="J32" s="307"/>
      <c r="K32" s="160" t="str">
        <f t="shared" si="0"/>
        <v/>
      </c>
      <c r="L32" s="158" t="str">
        <f>IF(OR(นักเรียน!N32="ออก",K32=""),"",ROUND(K32/$K$5*$L$5,0))</f>
        <v/>
      </c>
      <c r="M32" s="161" t="str">
        <f>IF(OR(นักเรียน!N32="ออก",L32=""),"",VLOOKUP(L32,grade3,5,TRUE))</f>
        <v/>
      </c>
      <c r="N32" s="23" t="str">
        <f>IF(OR(นักเรียน!N32="ออก",L32=""),"",VLOOKUP(L32,grade3,4,TRUE))</f>
        <v/>
      </c>
      <c r="O32" s="310"/>
      <c r="P32" s="311"/>
    </row>
    <row r="33" spans="2:16" ht="15.75" customHeight="1" x14ac:dyDescent="0.5">
      <c r="B33" s="31">
        <v>28</v>
      </c>
      <c r="C33" s="133" t="str">
        <f>IF(นักเรียน!C33="","",นักเรียน!C33)</f>
        <v/>
      </c>
      <c r="D33" s="652" t="str">
        <f>IF(นักเรียน!E33="","",นักเรียน!E33)</f>
        <v/>
      </c>
      <c r="E33" s="653"/>
      <c r="F33" s="314"/>
      <c r="G33" s="306"/>
      <c r="H33" s="306"/>
      <c r="I33" s="306"/>
      <c r="J33" s="307"/>
      <c r="K33" s="160" t="str">
        <f t="shared" si="0"/>
        <v/>
      </c>
      <c r="L33" s="158" t="str">
        <f>IF(OR(นักเรียน!N33="ออก",K33=""),"",ROUND(K33/$K$5*$L$5,0))</f>
        <v/>
      </c>
      <c r="M33" s="161" t="str">
        <f>IF(OR(นักเรียน!N33="ออก",L33=""),"",VLOOKUP(L33,grade3,5,TRUE))</f>
        <v/>
      </c>
      <c r="N33" s="23" t="str">
        <f>IF(OR(นักเรียน!N33="ออก",L33=""),"",VLOOKUP(L33,grade3,4,TRUE))</f>
        <v/>
      </c>
      <c r="O33" s="310"/>
      <c r="P33" s="311"/>
    </row>
    <row r="34" spans="2:16" ht="15.75" customHeight="1" x14ac:dyDescent="0.5">
      <c r="B34" s="30">
        <v>29</v>
      </c>
      <c r="C34" s="133" t="str">
        <f>IF(นักเรียน!C34="","",นักเรียน!C34)</f>
        <v/>
      </c>
      <c r="D34" s="652" t="str">
        <f>IF(นักเรียน!E34="","",นักเรียน!E34)</f>
        <v/>
      </c>
      <c r="E34" s="653"/>
      <c r="F34" s="314"/>
      <c r="G34" s="306"/>
      <c r="H34" s="306"/>
      <c r="I34" s="306"/>
      <c r="J34" s="307"/>
      <c r="K34" s="160" t="str">
        <f t="shared" si="0"/>
        <v/>
      </c>
      <c r="L34" s="158" t="str">
        <f>IF(OR(นักเรียน!N34="ออก",K34=""),"",ROUND(K34/$K$5*$L$5,0))</f>
        <v/>
      </c>
      <c r="M34" s="161" t="str">
        <f>IF(OR(นักเรียน!N34="ออก",L34=""),"",VLOOKUP(L34,grade3,5,TRUE))</f>
        <v/>
      </c>
      <c r="N34" s="23" t="str">
        <f>IF(OR(นักเรียน!N34="ออก",L34=""),"",VLOOKUP(L34,grade3,4,TRUE))</f>
        <v/>
      </c>
      <c r="O34" s="310"/>
      <c r="P34" s="311"/>
    </row>
    <row r="35" spans="2:16" ht="15.75" customHeight="1" x14ac:dyDescent="0.5">
      <c r="B35" s="31">
        <v>30</v>
      </c>
      <c r="C35" s="133" t="str">
        <f>IF(นักเรียน!C35="","",นักเรียน!C35)</f>
        <v/>
      </c>
      <c r="D35" s="652" t="str">
        <f>IF(นักเรียน!E35="","",นักเรียน!E35)</f>
        <v/>
      </c>
      <c r="E35" s="653"/>
      <c r="F35" s="314"/>
      <c r="G35" s="306"/>
      <c r="H35" s="306"/>
      <c r="I35" s="306"/>
      <c r="J35" s="307"/>
      <c r="K35" s="160" t="str">
        <f t="shared" si="0"/>
        <v/>
      </c>
      <c r="L35" s="158" t="str">
        <f>IF(OR(นักเรียน!N35="ออก",K35=""),"",ROUND(K35/$K$5*$L$5,0))</f>
        <v/>
      </c>
      <c r="M35" s="161" t="str">
        <f>IF(OR(นักเรียน!N35="ออก",L35=""),"",VLOOKUP(L35,grade3,5,TRUE))</f>
        <v/>
      </c>
      <c r="N35" s="23" t="str">
        <f>IF(OR(นักเรียน!N35="ออก",L35=""),"",VLOOKUP(L35,grade3,4,TRUE))</f>
        <v/>
      </c>
      <c r="O35" s="310"/>
      <c r="P35" s="311"/>
    </row>
    <row r="36" spans="2:16" ht="15.75" customHeight="1" x14ac:dyDescent="0.5">
      <c r="B36" s="31">
        <v>31</v>
      </c>
      <c r="C36" s="133" t="str">
        <f>IF(นักเรียน!C36="","",นักเรียน!C36)</f>
        <v/>
      </c>
      <c r="D36" s="652" t="str">
        <f>IF(นักเรียน!E36="","",นักเรียน!E36)</f>
        <v/>
      </c>
      <c r="E36" s="653"/>
      <c r="F36" s="314"/>
      <c r="G36" s="306"/>
      <c r="H36" s="306"/>
      <c r="I36" s="306"/>
      <c r="J36" s="307"/>
      <c r="K36" s="160" t="str">
        <f t="shared" si="0"/>
        <v/>
      </c>
      <c r="L36" s="158" t="str">
        <f>IF(OR(นักเรียน!N36="ออก",K36=""),"",ROUND(K36/$K$5*$L$5,0))</f>
        <v/>
      </c>
      <c r="M36" s="161" t="str">
        <f>IF(OR(นักเรียน!N36="ออก",L36=""),"",VLOOKUP(L36,grade3,5,TRUE))</f>
        <v/>
      </c>
      <c r="N36" s="23" t="str">
        <f>IF(OR(นักเรียน!N36="ออก",L36=""),"",VLOOKUP(L36,grade3,4,TRUE))</f>
        <v/>
      </c>
      <c r="O36" s="310"/>
      <c r="P36" s="311"/>
    </row>
    <row r="37" spans="2:16" ht="15.75" customHeight="1" x14ac:dyDescent="0.5">
      <c r="B37" s="31">
        <v>32</v>
      </c>
      <c r="C37" s="133" t="str">
        <f>IF(นักเรียน!C37="","",นักเรียน!C37)</f>
        <v/>
      </c>
      <c r="D37" s="652" t="str">
        <f>IF(นักเรียน!E37="","",นักเรียน!E37)</f>
        <v/>
      </c>
      <c r="E37" s="653"/>
      <c r="F37" s="314"/>
      <c r="G37" s="306"/>
      <c r="H37" s="306"/>
      <c r="I37" s="306"/>
      <c r="J37" s="307"/>
      <c r="K37" s="160" t="str">
        <f t="shared" si="0"/>
        <v/>
      </c>
      <c r="L37" s="158" t="str">
        <f>IF(OR(นักเรียน!N37="ออก",K37=""),"",ROUND(K37/$K$5*$L$5,0))</f>
        <v/>
      </c>
      <c r="M37" s="161" t="str">
        <f>IF(OR(นักเรียน!N37="ออก",L37=""),"",VLOOKUP(L37,grade3,5,TRUE))</f>
        <v/>
      </c>
      <c r="N37" s="23" t="str">
        <f>IF(OR(นักเรียน!N37="ออก",L37=""),"",VLOOKUP(L37,grade3,4,TRUE))</f>
        <v/>
      </c>
      <c r="O37" s="310"/>
      <c r="P37" s="311"/>
    </row>
    <row r="38" spans="2:16" ht="15.75" customHeight="1" x14ac:dyDescent="0.5">
      <c r="B38" s="31">
        <v>33</v>
      </c>
      <c r="C38" s="133" t="str">
        <f>IF(นักเรียน!C38="","",นักเรียน!C38)</f>
        <v/>
      </c>
      <c r="D38" s="652" t="str">
        <f>IF(นักเรียน!E38="","",นักเรียน!E38)</f>
        <v/>
      </c>
      <c r="E38" s="653"/>
      <c r="F38" s="314"/>
      <c r="G38" s="306"/>
      <c r="H38" s="306"/>
      <c r="I38" s="306"/>
      <c r="J38" s="307"/>
      <c r="K38" s="160" t="str">
        <f t="shared" si="0"/>
        <v/>
      </c>
      <c r="L38" s="158" t="str">
        <f>IF(OR(นักเรียน!N38="ออก",K38=""),"",ROUND(K38/$K$5*$L$5,0))</f>
        <v/>
      </c>
      <c r="M38" s="161" t="str">
        <f>IF(OR(นักเรียน!N38="ออก",L38=""),"",VLOOKUP(L38,grade3,5,TRUE))</f>
        <v/>
      </c>
      <c r="N38" s="23" t="str">
        <f>IF(OR(นักเรียน!N38="ออก",L38=""),"",VLOOKUP(L38,grade3,4,TRUE))</f>
        <v/>
      </c>
      <c r="O38" s="310"/>
      <c r="P38" s="311"/>
    </row>
    <row r="39" spans="2:16" ht="15.75" customHeight="1" x14ac:dyDescent="0.5">
      <c r="B39" s="31">
        <v>34</v>
      </c>
      <c r="C39" s="133" t="str">
        <f>IF(นักเรียน!C39="","",นักเรียน!C39)</f>
        <v/>
      </c>
      <c r="D39" s="652" t="str">
        <f>IF(นักเรียน!E39="","",นักเรียน!E39)</f>
        <v/>
      </c>
      <c r="E39" s="653"/>
      <c r="F39" s="314"/>
      <c r="G39" s="306"/>
      <c r="H39" s="306"/>
      <c r="I39" s="306"/>
      <c r="J39" s="307"/>
      <c r="K39" s="160" t="str">
        <f t="shared" si="0"/>
        <v/>
      </c>
      <c r="L39" s="158" t="str">
        <f>IF(OR(นักเรียน!N39="ออก",K39=""),"",ROUND(K39/$K$5*$L$5,0))</f>
        <v/>
      </c>
      <c r="M39" s="161" t="str">
        <f>IF(OR(นักเรียน!N39="ออก",L39=""),"",VLOOKUP(L39,grade3,5,TRUE))</f>
        <v/>
      </c>
      <c r="N39" s="23" t="str">
        <f>IF(OR(นักเรียน!N39="ออก",L39=""),"",VLOOKUP(L39,grade3,4,TRUE))</f>
        <v/>
      </c>
      <c r="O39" s="310"/>
      <c r="P39" s="311"/>
    </row>
    <row r="40" spans="2:16" ht="15.75" customHeight="1" x14ac:dyDescent="0.5">
      <c r="B40" s="31">
        <v>35</v>
      </c>
      <c r="C40" s="133" t="str">
        <f>IF(นักเรียน!C40="","",นักเรียน!C40)</f>
        <v/>
      </c>
      <c r="D40" s="652" t="str">
        <f>IF(นักเรียน!E40="","",นักเรียน!E40)</f>
        <v/>
      </c>
      <c r="E40" s="653"/>
      <c r="F40" s="314"/>
      <c r="G40" s="306"/>
      <c r="H40" s="306"/>
      <c r="I40" s="306"/>
      <c r="J40" s="307"/>
      <c r="K40" s="160" t="str">
        <f t="shared" si="0"/>
        <v/>
      </c>
      <c r="L40" s="158" t="str">
        <f>IF(OR(นักเรียน!N40="ออก",K40=""),"",ROUND(K40/$K$5*$L$5,0))</f>
        <v/>
      </c>
      <c r="M40" s="161" t="str">
        <f>IF(OR(นักเรียน!N40="ออก",L40=""),"",VLOOKUP(L40,grade3,5,TRUE))</f>
        <v/>
      </c>
      <c r="N40" s="23" t="str">
        <f>IF(OR(นักเรียน!N40="ออก",L40=""),"",VLOOKUP(L40,grade3,4,TRUE))</f>
        <v/>
      </c>
      <c r="O40" s="310"/>
      <c r="P40" s="311"/>
    </row>
    <row r="41" spans="2:16" ht="15.75" customHeight="1" x14ac:dyDescent="0.5">
      <c r="B41" s="31">
        <v>36</v>
      </c>
      <c r="C41" s="133" t="str">
        <f>IF(นักเรียน!C41="","",นักเรียน!C41)</f>
        <v/>
      </c>
      <c r="D41" s="652" t="str">
        <f>IF(นักเรียน!E41="","",นักเรียน!E41)</f>
        <v/>
      </c>
      <c r="E41" s="653"/>
      <c r="F41" s="314"/>
      <c r="G41" s="306"/>
      <c r="H41" s="306"/>
      <c r="I41" s="306"/>
      <c r="J41" s="307"/>
      <c r="K41" s="160" t="str">
        <f t="shared" si="0"/>
        <v/>
      </c>
      <c r="L41" s="158" t="str">
        <f>IF(OR(นักเรียน!N41="ออก",K41=""),"",ROUND(K41/$K$5*$L$5,0))</f>
        <v/>
      </c>
      <c r="M41" s="161" t="str">
        <f>IF(OR(นักเรียน!N41="ออก",L41=""),"",VLOOKUP(L41,grade3,5,TRUE))</f>
        <v/>
      </c>
      <c r="N41" s="23" t="str">
        <f>IF(OR(นักเรียน!N41="ออก",L41=""),"",VLOOKUP(L41,grade3,4,TRUE))</f>
        <v/>
      </c>
      <c r="O41" s="310"/>
      <c r="P41" s="311"/>
    </row>
    <row r="42" spans="2:16" ht="15.75" customHeight="1" x14ac:dyDescent="0.5">
      <c r="B42" s="31">
        <v>37</v>
      </c>
      <c r="C42" s="133" t="str">
        <f>IF(นักเรียน!C42="","",นักเรียน!C42)</f>
        <v/>
      </c>
      <c r="D42" s="652" t="str">
        <f>IF(นักเรียน!E42="","",นักเรียน!E42)</f>
        <v/>
      </c>
      <c r="E42" s="653"/>
      <c r="F42" s="314"/>
      <c r="G42" s="306"/>
      <c r="H42" s="306"/>
      <c r="I42" s="306"/>
      <c r="J42" s="307"/>
      <c r="K42" s="160" t="str">
        <f t="shared" si="0"/>
        <v/>
      </c>
      <c r="L42" s="158" t="str">
        <f>IF(OR(นักเรียน!N42="ออก",K42=""),"",ROUND(K42/$K$5*$L$5,0))</f>
        <v/>
      </c>
      <c r="M42" s="161" t="str">
        <f>IF(OR(นักเรียน!N42="ออก",L42=""),"",VLOOKUP(L42,grade3,5,TRUE))</f>
        <v/>
      </c>
      <c r="N42" s="23" t="str">
        <f>IF(OR(นักเรียน!N42="ออก",L42=""),"",VLOOKUP(L42,grade3,4,TRUE))</f>
        <v/>
      </c>
      <c r="O42" s="310"/>
      <c r="P42" s="311"/>
    </row>
    <row r="43" spans="2:16" ht="15.75" customHeight="1" x14ac:dyDescent="0.5">
      <c r="B43" s="31">
        <v>38</v>
      </c>
      <c r="C43" s="133" t="str">
        <f>IF(นักเรียน!C43="","",นักเรียน!C43)</f>
        <v/>
      </c>
      <c r="D43" s="652" t="str">
        <f>IF(นักเรียน!E43="","",นักเรียน!E43)</f>
        <v/>
      </c>
      <c r="E43" s="653"/>
      <c r="F43" s="314"/>
      <c r="G43" s="306"/>
      <c r="H43" s="306"/>
      <c r="I43" s="306"/>
      <c r="J43" s="307"/>
      <c r="K43" s="160" t="str">
        <f t="shared" si="0"/>
        <v/>
      </c>
      <c r="L43" s="158" t="str">
        <f>IF(OR(นักเรียน!N43="ออก",K43=""),"",ROUND(K43/$K$5*$L$5,0))</f>
        <v/>
      </c>
      <c r="M43" s="161" t="str">
        <f>IF(OR(นักเรียน!N43="ออก",L43=""),"",VLOOKUP(L43,grade3,5,TRUE))</f>
        <v/>
      </c>
      <c r="N43" s="23" t="str">
        <f>IF(OR(นักเรียน!N43="ออก",L43=""),"",VLOOKUP(L43,grade3,4,TRUE))</f>
        <v/>
      </c>
      <c r="O43" s="310"/>
      <c r="P43" s="311"/>
    </row>
    <row r="44" spans="2:16" ht="15.75" customHeight="1" x14ac:dyDescent="0.5">
      <c r="B44" s="31">
        <v>39</v>
      </c>
      <c r="C44" s="133" t="str">
        <f>IF(นักเรียน!C44="","",นักเรียน!C44)</f>
        <v/>
      </c>
      <c r="D44" s="652" t="str">
        <f>IF(นักเรียน!E44="","",นักเรียน!E44)</f>
        <v/>
      </c>
      <c r="E44" s="653"/>
      <c r="F44" s="314"/>
      <c r="G44" s="306"/>
      <c r="H44" s="306"/>
      <c r="I44" s="306"/>
      <c r="J44" s="307"/>
      <c r="K44" s="160" t="str">
        <f t="shared" si="0"/>
        <v/>
      </c>
      <c r="L44" s="158" t="str">
        <f>IF(OR(นักเรียน!N44="ออก",K44=""),"",ROUND(K44/$K$5*$L$5,0))</f>
        <v/>
      </c>
      <c r="M44" s="161" t="str">
        <f>IF(OR(นักเรียน!N44="ออก",L44=""),"",VLOOKUP(L44,grade3,5,TRUE))</f>
        <v/>
      </c>
      <c r="N44" s="23" t="str">
        <f>IF(OR(นักเรียน!N44="ออก",L44=""),"",VLOOKUP(L44,grade3,4,TRUE))</f>
        <v/>
      </c>
      <c r="O44" s="310"/>
      <c r="P44" s="311"/>
    </row>
    <row r="45" spans="2:16" ht="15.75" customHeight="1" x14ac:dyDescent="0.5">
      <c r="B45" s="31">
        <v>40</v>
      </c>
      <c r="C45" s="133" t="str">
        <f>IF(นักเรียน!C45="","",นักเรียน!C45)</f>
        <v/>
      </c>
      <c r="D45" s="652" t="str">
        <f>IF(นักเรียน!E45="","",นักเรียน!E45)</f>
        <v/>
      </c>
      <c r="E45" s="653"/>
      <c r="F45" s="314"/>
      <c r="G45" s="306"/>
      <c r="H45" s="306"/>
      <c r="I45" s="306"/>
      <c r="J45" s="307"/>
      <c r="K45" s="160" t="str">
        <f t="shared" si="0"/>
        <v/>
      </c>
      <c r="L45" s="158" t="str">
        <f>IF(OR(นักเรียน!N45="ออก",K45=""),"",ROUND(K45/$K$5*$L$5,0))</f>
        <v/>
      </c>
      <c r="M45" s="161" t="str">
        <f>IF(OR(นักเรียน!N45="ออก",L45=""),"",VLOOKUP(L45,grade3,5,TRUE))</f>
        <v/>
      </c>
      <c r="N45" s="23" t="str">
        <f>IF(OR(นักเรียน!N45="ออก",L45=""),"",VLOOKUP(L45,grade3,4,TRUE))</f>
        <v/>
      </c>
      <c r="O45" s="310"/>
      <c r="P45" s="311"/>
    </row>
    <row r="46" spans="2:16" ht="15.75" customHeight="1" x14ac:dyDescent="0.5">
      <c r="B46" s="136">
        <v>41</v>
      </c>
      <c r="C46" s="133" t="str">
        <f>IF(นักเรียน!C46="","",นักเรียน!C46)</f>
        <v/>
      </c>
      <c r="D46" s="652" t="str">
        <f>IF(นักเรียน!E46="","",นักเรียน!E46)</f>
        <v/>
      </c>
      <c r="E46" s="653"/>
      <c r="F46" s="314"/>
      <c r="G46" s="306"/>
      <c r="H46" s="306"/>
      <c r="I46" s="306"/>
      <c r="J46" s="307"/>
      <c r="K46" s="160" t="str">
        <f t="shared" ref="K46:K55" si="1">IF(SUM(F46:J46),SUM(F46:J46),"")</f>
        <v/>
      </c>
      <c r="L46" s="158" t="str">
        <f>IF(OR(นักเรียน!N46="ออก",K46=""),"",ROUND(K46/$K$5*$L$5,0))</f>
        <v/>
      </c>
      <c r="M46" s="161" t="str">
        <f>IF(OR(นักเรียน!N46="ออก",L46=""),"",VLOOKUP(L46,grade3,5,TRUE))</f>
        <v/>
      </c>
      <c r="N46" s="23" t="str">
        <f>IF(OR(นักเรียน!N46="ออก",L46=""),"",VLOOKUP(L46,grade3,4,TRUE))</f>
        <v/>
      </c>
      <c r="O46" s="310"/>
      <c r="P46" s="311"/>
    </row>
    <row r="47" spans="2:16" ht="15.75" customHeight="1" x14ac:dyDescent="0.5">
      <c r="B47" s="136">
        <v>42</v>
      </c>
      <c r="C47" s="133" t="str">
        <f>IF(นักเรียน!C47="","",นักเรียน!C47)</f>
        <v/>
      </c>
      <c r="D47" s="652" t="str">
        <f>IF(นักเรียน!E47="","",นักเรียน!E47)</f>
        <v/>
      </c>
      <c r="E47" s="653"/>
      <c r="F47" s="314"/>
      <c r="G47" s="306"/>
      <c r="H47" s="306"/>
      <c r="I47" s="306"/>
      <c r="J47" s="307"/>
      <c r="K47" s="160" t="str">
        <f t="shared" si="1"/>
        <v/>
      </c>
      <c r="L47" s="158" t="str">
        <f>IF(OR(นักเรียน!N47="ออก",K47=""),"",ROUND(K47/$K$5*$L$5,0))</f>
        <v/>
      </c>
      <c r="M47" s="161" t="str">
        <f>IF(OR(นักเรียน!N47="ออก",L47=""),"",VLOOKUP(L47,grade3,5,TRUE))</f>
        <v/>
      </c>
      <c r="N47" s="23" t="str">
        <f>IF(OR(นักเรียน!N47="ออก",L47=""),"",VLOOKUP(L47,grade3,4,TRUE))</f>
        <v/>
      </c>
      <c r="O47" s="310"/>
      <c r="P47" s="311"/>
    </row>
    <row r="48" spans="2:16" ht="15.75" customHeight="1" x14ac:dyDescent="0.5">
      <c r="B48" s="136">
        <v>43</v>
      </c>
      <c r="C48" s="133" t="str">
        <f>IF(นักเรียน!C48="","",นักเรียน!C48)</f>
        <v/>
      </c>
      <c r="D48" s="652" t="str">
        <f>IF(นักเรียน!E48="","",นักเรียน!E48)</f>
        <v/>
      </c>
      <c r="E48" s="653"/>
      <c r="F48" s="314"/>
      <c r="G48" s="306"/>
      <c r="H48" s="306"/>
      <c r="I48" s="306"/>
      <c r="J48" s="307"/>
      <c r="K48" s="160" t="str">
        <f t="shared" si="1"/>
        <v/>
      </c>
      <c r="L48" s="158" t="str">
        <f>IF(OR(นักเรียน!N48="ออก",K48=""),"",ROUND(K48/$K$5*$L$5,0))</f>
        <v/>
      </c>
      <c r="M48" s="161" t="str">
        <f>IF(OR(นักเรียน!N48="ออก",L48=""),"",VLOOKUP(L48,grade3,5,TRUE))</f>
        <v/>
      </c>
      <c r="N48" s="23" t="str">
        <f>IF(OR(นักเรียน!N48="ออก",L48=""),"",VLOOKUP(L48,grade3,4,TRUE))</f>
        <v/>
      </c>
      <c r="O48" s="310"/>
      <c r="P48" s="311"/>
    </row>
    <row r="49" spans="2:16" ht="15.75" customHeight="1" x14ac:dyDescent="0.5">
      <c r="B49" s="136">
        <v>44</v>
      </c>
      <c r="C49" s="133" t="str">
        <f>IF(นักเรียน!C49="","",นักเรียน!C49)</f>
        <v/>
      </c>
      <c r="D49" s="652" t="str">
        <f>IF(นักเรียน!E49="","",นักเรียน!E49)</f>
        <v/>
      </c>
      <c r="E49" s="653"/>
      <c r="F49" s="314"/>
      <c r="G49" s="306"/>
      <c r="H49" s="306"/>
      <c r="I49" s="306"/>
      <c r="J49" s="307"/>
      <c r="K49" s="160" t="str">
        <f t="shared" si="1"/>
        <v/>
      </c>
      <c r="L49" s="158" t="str">
        <f>IF(OR(นักเรียน!N49="ออก",K49=""),"",ROUND(K49/$K$5*$L$5,0))</f>
        <v/>
      </c>
      <c r="M49" s="161" t="str">
        <f>IF(OR(นักเรียน!N49="ออก",L49=""),"",VLOOKUP(L49,grade3,5,TRUE))</f>
        <v/>
      </c>
      <c r="N49" s="23" t="str">
        <f>IF(OR(นักเรียน!N49="ออก",L49=""),"",VLOOKUP(L49,grade3,4,TRUE))</f>
        <v/>
      </c>
      <c r="O49" s="310"/>
      <c r="P49" s="311"/>
    </row>
    <row r="50" spans="2:16" ht="15.75" customHeight="1" x14ac:dyDescent="0.5">
      <c r="B50" s="136">
        <v>45</v>
      </c>
      <c r="C50" s="133" t="str">
        <f>IF(นักเรียน!C50="","",นักเรียน!C50)</f>
        <v/>
      </c>
      <c r="D50" s="652" t="str">
        <f>IF(นักเรียน!E50="","",นักเรียน!E50)</f>
        <v/>
      </c>
      <c r="E50" s="653"/>
      <c r="F50" s="314"/>
      <c r="G50" s="306"/>
      <c r="H50" s="306"/>
      <c r="I50" s="306"/>
      <c r="J50" s="307"/>
      <c r="K50" s="160" t="str">
        <f t="shared" si="1"/>
        <v/>
      </c>
      <c r="L50" s="158" t="str">
        <f>IF(OR(นักเรียน!N50="ออก",K50=""),"",ROUND(K50/$K$5*$L$5,0))</f>
        <v/>
      </c>
      <c r="M50" s="161" t="str">
        <f>IF(OR(นักเรียน!N50="ออก",L50=""),"",VLOOKUP(L50,grade3,5,TRUE))</f>
        <v/>
      </c>
      <c r="N50" s="23" t="str">
        <f>IF(OR(นักเรียน!N50="ออก",L50=""),"",VLOOKUP(L50,grade3,4,TRUE))</f>
        <v/>
      </c>
      <c r="O50" s="310"/>
      <c r="P50" s="311"/>
    </row>
    <row r="51" spans="2:16" ht="15.75" customHeight="1" x14ac:dyDescent="0.5">
      <c r="B51" s="136">
        <v>46</v>
      </c>
      <c r="C51" s="133" t="str">
        <f>IF(นักเรียน!C51="","",นักเรียน!C51)</f>
        <v/>
      </c>
      <c r="D51" s="652" t="str">
        <f>IF(นักเรียน!E51="","",นักเรียน!E51)</f>
        <v/>
      </c>
      <c r="E51" s="653"/>
      <c r="F51" s="314"/>
      <c r="G51" s="306"/>
      <c r="H51" s="306"/>
      <c r="I51" s="306"/>
      <c r="J51" s="307"/>
      <c r="K51" s="160" t="str">
        <f t="shared" si="1"/>
        <v/>
      </c>
      <c r="L51" s="158" t="str">
        <f>IF(OR(นักเรียน!N51="ออก",K51=""),"",ROUND(K51/$K$5*$L$5,0))</f>
        <v/>
      </c>
      <c r="M51" s="161" t="str">
        <f>IF(OR(นักเรียน!N51="ออก",L51=""),"",VLOOKUP(L51,grade3,5,TRUE))</f>
        <v/>
      </c>
      <c r="N51" s="23" t="str">
        <f>IF(OR(นักเรียน!N51="ออก",L51=""),"",VLOOKUP(L51,grade3,4,TRUE))</f>
        <v/>
      </c>
      <c r="O51" s="310"/>
      <c r="P51" s="311"/>
    </row>
    <row r="52" spans="2:16" ht="15.75" customHeight="1" x14ac:dyDescent="0.5">
      <c r="B52" s="136">
        <v>47</v>
      </c>
      <c r="C52" s="133" t="str">
        <f>IF(นักเรียน!C52="","",นักเรียน!C52)</f>
        <v/>
      </c>
      <c r="D52" s="652" t="str">
        <f>IF(นักเรียน!E52="","",นักเรียน!E52)</f>
        <v/>
      </c>
      <c r="E52" s="653"/>
      <c r="F52" s="314"/>
      <c r="G52" s="306"/>
      <c r="H52" s="306"/>
      <c r="I52" s="306"/>
      <c r="J52" s="307"/>
      <c r="K52" s="160" t="str">
        <f t="shared" si="1"/>
        <v/>
      </c>
      <c r="L52" s="158" t="str">
        <f>IF(OR(นักเรียน!N52="ออก",K52=""),"",ROUND(K52/$K$5*$L$5,0))</f>
        <v/>
      </c>
      <c r="M52" s="161" t="str">
        <f>IF(OR(นักเรียน!N52="ออก",L52=""),"",VLOOKUP(L52,grade3,5,TRUE))</f>
        <v/>
      </c>
      <c r="N52" s="23" t="str">
        <f>IF(OR(นักเรียน!N52="ออก",L52=""),"",VLOOKUP(L52,grade3,4,TRUE))</f>
        <v/>
      </c>
      <c r="O52" s="310"/>
      <c r="P52" s="311"/>
    </row>
    <row r="53" spans="2:16" ht="15.75" customHeight="1" x14ac:dyDescent="0.5">
      <c r="B53" s="136">
        <v>48</v>
      </c>
      <c r="C53" s="133" t="str">
        <f>IF(นักเรียน!C53="","",นักเรียน!C53)</f>
        <v/>
      </c>
      <c r="D53" s="652" t="str">
        <f>IF(นักเรียน!E53="","",นักเรียน!E53)</f>
        <v/>
      </c>
      <c r="E53" s="653"/>
      <c r="F53" s="314"/>
      <c r="G53" s="306"/>
      <c r="H53" s="306"/>
      <c r="I53" s="306"/>
      <c r="J53" s="307"/>
      <c r="K53" s="160" t="str">
        <f t="shared" si="1"/>
        <v/>
      </c>
      <c r="L53" s="158" t="str">
        <f>IF(OR(นักเรียน!N53="ออก",K53=""),"",ROUND(K53/$K$5*$L$5,0))</f>
        <v/>
      </c>
      <c r="M53" s="161" t="str">
        <f>IF(OR(นักเรียน!N53="ออก",L53=""),"",VLOOKUP(L53,grade3,5,TRUE))</f>
        <v/>
      </c>
      <c r="N53" s="23" t="str">
        <f>IF(OR(นักเรียน!N53="ออก",L53=""),"",VLOOKUP(L53,grade3,4,TRUE))</f>
        <v/>
      </c>
      <c r="O53" s="310"/>
      <c r="P53" s="311"/>
    </row>
    <row r="54" spans="2:16" ht="15.75" customHeight="1" x14ac:dyDescent="0.5">
      <c r="B54" s="136">
        <v>49</v>
      </c>
      <c r="C54" s="133" t="str">
        <f>IF(นักเรียน!C54="","",นักเรียน!C54)</f>
        <v/>
      </c>
      <c r="D54" s="652" t="str">
        <f>IF(นักเรียน!E54="","",นักเรียน!E54)</f>
        <v/>
      </c>
      <c r="E54" s="653"/>
      <c r="F54" s="314"/>
      <c r="G54" s="306"/>
      <c r="H54" s="306"/>
      <c r="I54" s="306"/>
      <c r="J54" s="307"/>
      <c r="K54" s="160" t="str">
        <f t="shared" si="1"/>
        <v/>
      </c>
      <c r="L54" s="158" t="str">
        <f>IF(OR(นักเรียน!N54="ออก",K54=""),"",ROUND(K54/$K$5*$L$5,0))</f>
        <v/>
      </c>
      <c r="M54" s="161" t="str">
        <f>IF(OR(นักเรียน!N54="ออก",L54=""),"",VLOOKUP(L54,grade3,5,TRUE))</f>
        <v/>
      </c>
      <c r="N54" s="23" t="str">
        <f>IF(OR(นักเรียน!N54="ออก",L54=""),"",VLOOKUP(L54,grade3,4,TRUE))</f>
        <v/>
      </c>
      <c r="O54" s="310"/>
      <c r="P54" s="311"/>
    </row>
    <row r="55" spans="2:16" ht="15.75" customHeight="1" x14ac:dyDescent="0.5">
      <c r="B55" s="136">
        <v>50</v>
      </c>
      <c r="C55" s="133" t="str">
        <f>IF(นักเรียน!C55="","",นักเรียน!C55)</f>
        <v/>
      </c>
      <c r="D55" s="652" t="str">
        <f>IF(นักเรียน!E55="","",นักเรียน!E55)</f>
        <v/>
      </c>
      <c r="E55" s="653"/>
      <c r="F55" s="314"/>
      <c r="G55" s="306"/>
      <c r="H55" s="306"/>
      <c r="I55" s="306"/>
      <c r="J55" s="307"/>
      <c r="K55" s="160" t="str">
        <f t="shared" si="1"/>
        <v/>
      </c>
      <c r="L55" s="158" t="str">
        <f>IF(OR(นักเรียน!N55="ออก",K55=""),"",ROUND(K55/$K$5*$L$5,0))</f>
        <v/>
      </c>
      <c r="M55" s="161" t="str">
        <f>IF(OR(นักเรียน!N55="ออก",L55=""),"",VLOOKUP(L55,grade3,5,TRUE))</f>
        <v/>
      </c>
      <c r="N55" s="23" t="str">
        <f>IF(OR(นักเรียน!N55="ออก",L55=""),"",VLOOKUP(L55,grade3,4,TRUE))</f>
        <v/>
      </c>
      <c r="O55" s="310"/>
      <c r="P55" s="311"/>
    </row>
    <row r="56" spans="2:16" s="37" customFormat="1" ht="18" customHeight="1" x14ac:dyDescent="0.5">
      <c r="B56" s="38"/>
      <c r="C56" s="38"/>
      <c r="F56" s="38"/>
      <c r="G56" s="38"/>
      <c r="H56" s="38"/>
      <c r="I56" s="38"/>
      <c r="J56" s="38"/>
      <c r="K56" s="38"/>
      <c r="L56" s="301"/>
      <c r="M56" s="301"/>
    </row>
    <row r="57" spans="2:16" s="37" customFormat="1" ht="18" customHeight="1" x14ac:dyDescent="0.5">
      <c r="B57" s="38"/>
      <c r="C57" s="38"/>
      <c r="F57" s="38"/>
      <c r="G57" s="38"/>
      <c r="H57" s="38"/>
      <c r="I57" s="38"/>
      <c r="J57" s="38"/>
      <c r="K57" s="38"/>
      <c r="L57" s="301"/>
      <c r="M57" s="301"/>
    </row>
    <row r="58" spans="2:16" s="37" customFormat="1" ht="18" customHeight="1" x14ac:dyDescent="0.5">
      <c r="B58" s="38"/>
      <c r="C58" s="38"/>
      <c r="F58" s="38"/>
      <c r="G58" s="38"/>
      <c r="H58" s="38"/>
      <c r="I58" s="38"/>
      <c r="J58" s="38"/>
      <c r="K58" s="38"/>
      <c r="L58" s="301"/>
      <c r="M58" s="301"/>
    </row>
    <row r="59" spans="2:16" s="37" customFormat="1" ht="18" customHeight="1" x14ac:dyDescent="0.5">
      <c r="B59" s="38"/>
      <c r="C59" s="38"/>
      <c r="F59" s="38"/>
      <c r="G59" s="38"/>
      <c r="H59" s="38"/>
      <c r="I59" s="38"/>
      <c r="J59" s="38"/>
      <c r="K59" s="38"/>
      <c r="L59" s="301"/>
      <c r="M59" s="301"/>
    </row>
    <row r="60" spans="2:16" s="37" customFormat="1" ht="18" customHeight="1" x14ac:dyDescent="0.5">
      <c r="B60" s="38"/>
      <c r="C60" s="38"/>
      <c r="F60" s="38"/>
      <c r="G60" s="38"/>
      <c r="H60" s="38"/>
      <c r="I60" s="38"/>
      <c r="J60" s="38"/>
      <c r="K60" s="38"/>
      <c r="L60" s="301"/>
      <c r="M60" s="301"/>
    </row>
    <row r="61" spans="2:16" s="37" customFormat="1" ht="18" customHeight="1" x14ac:dyDescent="0.5">
      <c r="B61" s="38"/>
      <c r="C61" s="38"/>
      <c r="F61" s="38"/>
      <c r="G61" s="38"/>
      <c r="H61" s="38"/>
      <c r="I61" s="38"/>
      <c r="J61" s="38"/>
      <c r="K61" s="38"/>
      <c r="L61" s="301"/>
      <c r="M61" s="301"/>
    </row>
    <row r="62" spans="2:16" s="37" customFormat="1" ht="18" customHeight="1" x14ac:dyDescent="0.5">
      <c r="B62" s="38"/>
      <c r="C62" s="38"/>
      <c r="F62" s="38"/>
      <c r="G62" s="38"/>
      <c r="H62" s="38"/>
      <c r="I62" s="38"/>
      <c r="J62" s="38"/>
      <c r="K62" s="38"/>
      <c r="L62" s="301"/>
      <c r="M62" s="301"/>
    </row>
    <row r="63" spans="2:16" ht="18" customHeight="1" x14ac:dyDescent="0.5">
      <c r="F63" s="4"/>
      <c r="G63" s="4"/>
      <c r="H63" s="4"/>
      <c r="I63" s="4"/>
      <c r="J63" s="4"/>
    </row>
    <row r="64" spans="2:16" ht="18" customHeight="1" x14ac:dyDescent="0.5">
      <c r="F64" s="4"/>
      <c r="G64" s="4"/>
      <c r="H64" s="4"/>
      <c r="I64" s="4"/>
      <c r="J64" s="4"/>
    </row>
    <row r="65" spans="6:10" ht="18" customHeight="1" x14ac:dyDescent="0.5">
      <c r="F65" s="4"/>
      <c r="G65" s="4"/>
      <c r="H65" s="4"/>
      <c r="I65" s="4"/>
      <c r="J65" s="4"/>
    </row>
    <row r="66" spans="6:10" ht="18" customHeight="1" x14ac:dyDescent="0.5">
      <c r="F66" s="4"/>
      <c r="G66" s="4"/>
      <c r="H66" s="4"/>
      <c r="I66" s="4"/>
      <c r="J66" s="4"/>
    </row>
    <row r="67" spans="6:10" ht="18" customHeight="1" x14ac:dyDescent="0.5">
      <c r="F67" s="4"/>
      <c r="G67" s="4"/>
      <c r="H67" s="4"/>
      <c r="I67" s="4"/>
      <c r="J67" s="4"/>
    </row>
    <row r="68" spans="6:10" ht="18" customHeight="1" x14ac:dyDescent="0.5">
      <c r="F68" s="4"/>
      <c r="G68" s="4"/>
      <c r="H68" s="4"/>
      <c r="I68" s="4"/>
      <c r="J68" s="4"/>
    </row>
    <row r="69" spans="6:10" ht="18" customHeight="1" x14ac:dyDescent="0.5">
      <c r="F69" s="4"/>
      <c r="G69" s="4"/>
      <c r="H69" s="4"/>
      <c r="I69" s="4"/>
      <c r="J69" s="4"/>
    </row>
    <row r="70" spans="6:10" ht="18" customHeight="1" x14ac:dyDescent="0.5">
      <c r="F70" s="4"/>
      <c r="G70" s="4"/>
      <c r="H70" s="4"/>
      <c r="I70" s="4"/>
      <c r="J70" s="4"/>
    </row>
    <row r="71" spans="6:10" ht="18" customHeight="1" x14ac:dyDescent="0.5">
      <c r="F71" s="4"/>
      <c r="G71" s="4"/>
      <c r="H71" s="4"/>
      <c r="I71" s="4"/>
      <c r="J71" s="4"/>
    </row>
  </sheetData>
  <sheetProtection algorithmName="SHA-512" hashValue="cXmIloYuoh4vEq4RAtpRT0UybDIZDCQx6px8sZ7RjrQVSpEY0HMeIIWyyL3DCCME9YHPBCPKh0wtf79+FhDAYw==" saltValue="iyRim1/2D9hLqRGM7cozOA==" spinCount="100000" sheet="1" objects="1" scenarios="1" selectLockedCells="1"/>
  <mergeCells count="63"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41:E41"/>
    <mergeCell ref="D42:E42"/>
    <mergeCell ref="D43:E43"/>
    <mergeCell ref="D44:E44"/>
    <mergeCell ref="D45:E45"/>
    <mergeCell ref="D36:E36"/>
    <mergeCell ref="D37:E37"/>
    <mergeCell ref="D38:E38"/>
    <mergeCell ref="D39:E39"/>
    <mergeCell ref="D40:E40"/>
    <mergeCell ref="D31:E31"/>
    <mergeCell ref="D32:E32"/>
    <mergeCell ref="D33:E33"/>
    <mergeCell ref="D34:E34"/>
    <mergeCell ref="D35:E35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D6:E6"/>
    <mergeCell ref="D7:E7"/>
    <mergeCell ref="D8:E8"/>
    <mergeCell ref="D9:E9"/>
    <mergeCell ref="D10:E10"/>
    <mergeCell ref="B2:B5"/>
    <mergeCell ref="C2:C5"/>
    <mergeCell ref="D2:D5"/>
    <mergeCell ref="P2:P5"/>
    <mergeCell ref="F3:G3"/>
    <mergeCell ref="H3:I3"/>
    <mergeCell ref="N3:N5"/>
    <mergeCell ref="O3:O5"/>
    <mergeCell ref="F2:K2"/>
    <mergeCell ref="L2:O2"/>
    <mergeCell ref="K3:K4"/>
    <mergeCell ref="L3:L4"/>
    <mergeCell ref="M3:M5"/>
  </mergeCells>
  <conditionalFormatting sqref="F6:J55">
    <cfRule type="cellIs" dxfId="9" priority="4" operator="lessThan">
      <formula>50%*F$5</formula>
    </cfRule>
  </conditionalFormatting>
  <conditionalFormatting sqref="L6:L55">
    <cfRule type="cellIs" dxfId="8" priority="3" operator="lessThan">
      <formula>50%*$L$5</formula>
    </cfRule>
  </conditionalFormatting>
  <conditionalFormatting sqref="M6:M55">
    <cfRule type="containsText" dxfId="7" priority="2" operator="containsText" text="0">
      <formula>NOT(ISERROR(SEARCH("0",M6)))</formula>
    </cfRule>
  </conditionalFormatting>
  <conditionalFormatting sqref="N6:N55">
    <cfRule type="containsText" dxfId="6" priority="1" operator="containsText" text="ไม่ผ่าน">
      <formula>NOT(ISERROR(SEARCH("ไม่ผ่าน",N6)))</formula>
    </cfRule>
  </conditionalFormatting>
  <dataValidations count="1">
    <dataValidation type="whole" operator="lessThanOrEqual" allowBlank="1" showInputMessage="1" showErrorMessage="1" error="คะแนนที่ได้ต้องไม่เกินค่าของคะแนนเต็ม" sqref="F6:J55">
      <formula1>F$5</formula1>
    </dataValidation>
  </dataValidations>
  <pageMargins left="0.35433070866141736" right="0.11811023622047245" top="0.39370078740157483" bottom="0.19685039370078741" header="0.51181102362204722" footer="0.51181102362204722"/>
  <pageSetup paperSize="9" scale="95" orientation="portrait" blackAndWhite="1" r:id="rId1"/>
  <headerFooter alignWithMargins="0"/>
  <drawing r:id="rId2"/>
  <picture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Z71"/>
  <sheetViews>
    <sheetView showGridLines="0" showRowColHeaders="0" zoomScaleNormal="100" workbookViewId="0">
      <pane xSplit="5" ySplit="5" topLeftCell="F6" activePane="bottomRight" state="frozen"/>
      <selection activeCell="B1" sqref="B1"/>
      <selection pane="topRight" activeCell="B1" sqref="B1"/>
      <selection pane="bottomLeft" activeCell="B1" sqref="B1"/>
      <selection pane="bottomRight" activeCell="D73" sqref="D73"/>
    </sheetView>
  </sheetViews>
  <sheetFormatPr defaultRowHeight="18" customHeight="1" x14ac:dyDescent="0.5"/>
  <cols>
    <col min="1" max="1" width="8" style="37" customWidth="1"/>
    <col min="2" max="2" width="4.140625" style="4" customWidth="1"/>
    <col min="3" max="3" width="7.7109375" style="4" customWidth="1"/>
    <col min="4" max="4" width="13.5703125" style="1" customWidth="1"/>
    <col min="5" max="5" width="9.28515625" style="1" customWidth="1"/>
    <col min="6" max="7" width="6.7109375" style="1" customWidth="1"/>
    <col min="8" max="8" width="7.28515625" style="1" customWidth="1"/>
    <col min="9" max="9" width="8" style="1" customWidth="1"/>
    <col min="10" max="10" width="8.7109375" style="1" customWidth="1"/>
    <col min="11" max="12" width="6.7109375" style="1" customWidth="1"/>
    <col min="13" max="13" width="7.28515625" style="1" customWidth="1"/>
    <col min="14" max="14" width="8" style="1" customWidth="1"/>
    <col min="15" max="15" width="8.7109375" style="1" customWidth="1"/>
    <col min="16" max="16" width="7" style="1" customWidth="1"/>
    <col min="17" max="17" width="7.28515625" style="1" customWidth="1"/>
    <col min="18" max="18" width="8" style="1" customWidth="1"/>
    <col min="19" max="19" width="8.7109375" style="1" customWidth="1"/>
    <col min="20" max="20" width="11.140625" style="4" customWidth="1"/>
    <col min="21" max="22" width="11.140625" style="3" customWidth="1"/>
    <col min="23" max="24" width="11.140625" style="1" customWidth="1"/>
    <col min="25" max="25" width="13.5703125" style="1" customWidth="1"/>
    <col min="26" max="26" width="1.7109375" style="37" customWidth="1"/>
    <col min="27" max="36" width="9.140625" style="37"/>
    <col min="37" max="16384" width="9.140625" style="1"/>
  </cols>
  <sheetData>
    <row r="1" spans="1:36" s="37" customFormat="1" ht="42" customHeight="1" x14ac:dyDescent="0.5">
      <c r="B1" s="38"/>
      <c r="C1" s="38"/>
      <c r="G1" s="300" t="s">
        <v>364</v>
      </c>
      <c r="T1" s="38"/>
      <c r="U1" s="301"/>
      <c r="V1" s="301"/>
    </row>
    <row r="2" spans="1:36" ht="18" customHeight="1" thickBot="1" x14ac:dyDescent="0.55000000000000004">
      <c r="B2" s="625" t="s">
        <v>0</v>
      </c>
      <c r="C2" s="625" t="s">
        <v>1</v>
      </c>
      <c r="D2" s="627" t="s">
        <v>2</v>
      </c>
      <c r="E2" s="134"/>
      <c r="F2" s="657" t="s">
        <v>130</v>
      </c>
      <c r="G2" s="657"/>
      <c r="H2" s="657"/>
      <c r="I2" s="657"/>
      <c r="J2" s="657"/>
      <c r="K2" s="657"/>
      <c r="L2" s="657"/>
      <c r="M2" s="657"/>
      <c r="N2" s="657"/>
      <c r="O2" s="657"/>
      <c r="P2" s="661" t="str">
        <f>F2</f>
        <v>ผลการประเมินการอ่าน คิดวิเคราะห์และเขียน</v>
      </c>
      <c r="Q2" s="662"/>
      <c r="R2" s="662"/>
      <c r="S2" s="662"/>
      <c r="T2" s="662"/>
      <c r="U2" s="662"/>
      <c r="V2" s="662"/>
      <c r="W2" s="662"/>
      <c r="X2" s="663"/>
      <c r="Y2" s="658" t="s">
        <v>48</v>
      </c>
    </row>
    <row r="3" spans="1:36" s="4" customFormat="1" ht="18" customHeight="1" thickBot="1" x14ac:dyDescent="0.55000000000000004">
      <c r="A3" s="38"/>
      <c r="B3" s="625"/>
      <c r="C3" s="625"/>
      <c r="D3" s="627"/>
      <c r="E3" s="155"/>
      <c r="F3" s="681" t="str">
        <f>คิดวิเคราะห์!F3</f>
        <v>การอ่าน</v>
      </c>
      <c r="G3" s="682"/>
      <c r="H3" s="682"/>
      <c r="I3" s="682"/>
      <c r="J3" s="683"/>
      <c r="K3" s="681" t="s">
        <v>129</v>
      </c>
      <c r="L3" s="682"/>
      <c r="M3" s="682"/>
      <c r="N3" s="682"/>
      <c r="O3" s="683"/>
      <c r="P3" s="681" t="s">
        <v>128</v>
      </c>
      <c r="Q3" s="682"/>
      <c r="R3" s="682"/>
      <c r="S3" s="683"/>
      <c r="T3" s="684" t="s">
        <v>7</v>
      </c>
      <c r="U3" s="686" t="s">
        <v>124</v>
      </c>
      <c r="V3" s="687" t="s">
        <v>58</v>
      </c>
      <c r="W3" s="672" t="s">
        <v>126</v>
      </c>
      <c r="X3" s="664" t="s">
        <v>134</v>
      </c>
      <c r="Y3" s="658"/>
      <c r="Z3" s="38"/>
      <c r="AA3" s="38"/>
      <c r="AB3" s="38"/>
      <c r="AC3" s="38"/>
      <c r="AD3" s="38"/>
      <c r="AE3" s="38"/>
      <c r="AF3" s="38"/>
      <c r="AG3" s="38"/>
      <c r="AH3" s="38"/>
      <c r="AI3" s="38"/>
      <c r="AJ3" s="38"/>
    </row>
    <row r="4" spans="1:36" ht="18" customHeight="1" x14ac:dyDescent="0.5">
      <c r="B4" s="625"/>
      <c r="C4" s="625"/>
      <c r="D4" s="628"/>
      <c r="E4" s="145" t="s">
        <v>131</v>
      </c>
      <c r="F4" s="370">
        <v>1</v>
      </c>
      <c r="G4" s="371">
        <v>2</v>
      </c>
      <c r="H4" s="165" t="s">
        <v>4</v>
      </c>
      <c r="I4" s="165" t="s">
        <v>124</v>
      </c>
      <c r="J4" s="680" t="s">
        <v>125</v>
      </c>
      <c r="K4" s="370">
        <v>3</v>
      </c>
      <c r="L4" s="371">
        <v>4</v>
      </c>
      <c r="M4" s="165" t="s">
        <v>4</v>
      </c>
      <c r="N4" s="165" t="s">
        <v>124</v>
      </c>
      <c r="O4" s="680" t="s">
        <v>125</v>
      </c>
      <c r="P4" s="370">
        <v>5</v>
      </c>
      <c r="Q4" s="165" t="s">
        <v>4</v>
      </c>
      <c r="R4" s="165" t="s">
        <v>124</v>
      </c>
      <c r="S4" s="680" t="s">
        <v>125</v>
      </c>
      <c r="T4" s="685"/>
      <c r="U4" s="637"/>
      <c r="V4" s="641"/>
      <c r="W4" s="644"/>
      <c r="X4" s="665"/>
      <c r="Y4" s="658"/>
    </row>
    <row r="5" spans="1:36" ht="18" customHeight="1" thickBot="1" x14ac:dyDescent="0.55000000000000004">
      <c r="B5" s="626"/>
      <c r="C5" s="626"/>
      <c r="D5" s="629"/>
      <c r="E5" s="146" t="s">
        <v>3</v>
      </c>
      <c r="F5" s="363">
        <f>IF(คิดวิเคราะห์!F5="","",คิดวิเคราะห์!F5)</f>
        <v>3</v>
      </c>
      <c r="G5" s="364">
        <f>IF(คิดวิเคราะห์!G5="","",คิดวิเคราะห์!G5)</f>
        <v>3</v>
      </c>
      <c r="H5" s="27">
        <f t="shared" ref="H5:H45" si="0">IF(SUM(F5:G5),SUM(F5:G5),"")</f>
        <v>6</v>
      </c>
      <c r="I5" s="24">
        <v>100</v>
      </c>
      <c r="J5" s="655"/>
      <c r="K5" s="363">
        <f>IF(คิดวิเคราะห์!H5="","",คิดวิเคราะห์!H5)</f>
        <v>3</v>
      </c>
      <c r="L5" s="364">
        <f>IF(คิดวิเคราะห์!I5="","",คิดวิเคราะห์!I5)</f>
        <v>3</v>
      </c>
      <c r="M5" s="27">
        <f>IF(SUM(K5:L5),SUM(K5:L5),"")</f>
        <v>6</v>
      </c>
      <c r="N5" s="24">
        <v>100</v>
      </c>
      <c r="O5" s="655"/>
      <c r="P5" s="363">
        <f>IF(คิดวิเคราะห์!J5="","",คิดวิเคราะห์!J5)</f>
        <v>3</v>
      </c>
      <c r="Q5" s="27">
        <f>IF(SUM(P5:P5),SUM(P5:P5),"")</f>
        <v>3</v>
      </c>
      <c r="R5" s="24">
        <v>100</v>
      </c>
      <c r="S5" s="655"/>
      <c r="T5" s="153">
        <f>IF(SUM(H5,M5,Q5),SUM(H5,M5,Q5),"")</f>
        <v>15</v>
      </c>
      <c r="U5" s="148">
        <v>100</v>
      </c>
      <c r="V5" s="642"/>
      <c r="W5" s="645"/>
      <c r="X5" s="666"/>
      <c r="Y5" s="659"/>
    </row>
    <row r="6" spans="1:36" ht="15.75" customHeight="1" x14ac:dyDescent="0.5">
      <c r="B6" s="30">
        <v>1</v>
      </c>
      <c r="C6" s="133" t="str">
        <f>IF(นักเรียน!C6="","",นักเรียน!C6)</f>
        <v/>
      </c>
      <c r="D6" s="650" t="str">
        <f>IF(นักเรียน!E6="","",นักเรียน!E6)</f>
        <v/>
      </c>
      <c r="E6" s="651"/>
      <c r="F6" s="368" t="str">
        <f>IF(คิดวิเคราะห์!F6="","",คิดวิเคราะห์!F6)</f>
        <v/>
      </c>
      <c r="G6" s="369" t="str">
        <f>IF(คิดวิเคราะห์!G6="","",คิดวิเคราะห์!G6)</f>
        <v/>
      </c>
      <c r="H6" s="21" t="str">
        <f t="shared" si="0"/>
        <v/>
      </c>
      <c r="I6" s="30" t="str">
        <f>IF(H6="","",ROUND(H6/$H$5*$I$5,0))</f>
        <v/>
      </c>
      <c r="J6" s="163" t="str">
        <f t="shared" ref="J6:J45" si="1">IF(I6="","",VLOOKUP(I6,grade3,4,TRUE))</f>
        <v/>
      </c>
      <c r="K6" s="368" t="str">
        <f>IF(คิดวิเคราะห์!H6="","",คิดวิเคราะห์!H6)</f>
        <v/>
      </c>
      <c r="L6" s="369" t="str">
        <f>IF(คิดวิเคราะห์!I6="","",คิดวิเคราะห์!I6)</f>
        <v/>
      </c>
      <c r="M6" s="21" t="str">
        <f t="shared" ref="M6:M45" si="2">IF(SUM(K6:L6),SUM(K6:L6),"")</f>
        <v/>
      </c>
      <c r="N6" s="30" t="str">
        <f>IF(M6="","",ROUND(M6/$M$5*$N$5,0))</f>
        <v/>
      </c>
      <c r="O6" s="163" t="str">
        <f t="shared" ref="O6:O45" si="3">IF(N6="","",VLOOKUP(N6,grade3,4,TRUE))</f>
        <v/>
      </c>
      <c r="P6" s="368" t="str">
        <f>IF(คิดวิเคราะห์!J6="","",คิดวิเคราะห์!J6)</f>
        <v/>
      </c>
      <c r="Q6" s="21" t="str">
        <f>IF(SUM(P6:P6),SUM(P6:P6),"")</f>
        <v/>
      </c>
      <c r="R6" s="30" t="str">
        <f>IF(Q6="","",ROUND(Q6/$Q$5*$R$5,0))</f>
        <v/>
      </c>
      <c r="S6" s="163" t="str">
        <f t="shared" ref="S6:S45" si="4">IF(R6="","",VLOOKUP(R6,grade3,4,TRUE))</f>
        <v/>
      </c>
      <c r="T6" s="164" t="str">
        <f t="shared" ref="T6:T45" si="5">IF(SUM(H6,M6,Q6),SUM(H6,M6,Q6),"")</f>
        <v/>
      </c>
      <c r="U6" s="22" t="str">
        <f>IF(OR(นักเรียน!N6="ออก",T6=""),"",ROUND(T6/$T$5*$U$5,0))</f>
        <v/>
      </c>
      <c r="V6" s="162" t="str">
        <f t="shared" ref="V6:V45" si="6">IF(U6="","",VLOOKUP(U6,grade3,5,TRUE))</f>
        <v/>
      </c>
      <c r="W6" s="138" t="str">
        <f t="shared" ref="W6:W45" si="7">IF(U6="","",VLOOKUP(U6,grade3,4,TRUE))</f>
        <v/>
      </c>
      <c r="X6" s="358" t="str">
        <f>IF(คุณลักษณะ!AB6="","",คุณลักษณะ!AB6)</f>
        <v/>
      </c>
      <c r="Y6" s="359"/>
    </row>
    <row r="7" spans="1:36" ht="15.75" customHeight="1" x14ac:dyDescent="0.5">
      <c r="B7" s="31">
        <v>2</v>
      </c>
      <c r="C7" s="133" t="str">
        <f>IF(นักเรียน!C7="","",นักเรียน!C7)</f>
        <v/>
      </c>
      <c r="D7" s="652" t="str">
        <f>IF(นักเรียน!E7="","",นักเรียน!E7)</f>
        <v/>
      </c>
      <c r="E7" s="653"/>
      <c r="F7" s="366" t="str">
        <f>IF(คิดวิเคราะห์!F7="","",คิดวิเคราะห์!F7)</f>
        <v/>
      </c>
      <c r="G7" s="367" t="str">
        <f>IF(คิดวิเคราะห์!G7="","",คิดวิเคราะห์!G7)</f>
        <v/>
      </c>
      <c r="H7" s="21" t="str">
        <f t="shared" si="0"/>
        <v/>
      </c>
      <c r="I7" s="30" t="str">
        <f t="shared" ref="I7:I45" si="8">IF(H7="","",ROUND(H7/$H$5*$I$5,0))</f>
        <v/>
      </c>
      <c r="J7" s="163" t="str">
        <f t="shared" si="1"/>
        <v/>
      </c>
      <c r="K7" s="366" t="str">
        <f>IF(คิดวิเคราะห์!H7="","",คิดวิเคราะห์!H7)</f>
        <v/>
      </c>
      <c r="L7" s="367" t="str">
        <f>IF(คิดวิเคราะห์!I7="","",คิดวิเคราะห์!I7)</f>
        <v/>
      </c>
      <c r="M7" s="29" t="str">
        <f t="shared" si="2"/>
        <v/>
      </c>
      <c r="N7" s="30" t="str">
        <f t="shared" ref="N7:N45" si="9">IF(M7="","",ROUND(M7/$M$5*$N$5,0))</f>
        <v/>
      </c>
      <c r="O7" s="163" t="str">
        <f t="shared" si="3"/>
        <v/>
      </c>
      <c r="P7" s="366" t="str">
        <f>IF(คิดวิเคราะห์!J7="","",คิดวิเคราะห์!J7)</f>
        <v/>
      </c>
      <c r="Q7" s="29" t="str">
        <f t="shared" ref="Q7:Q45" si="10">IF(SUM(P7:P7),SUM(P7:P7),"")</f>
        <v/>
      </c>
      <c r="R7" s="30" t="str">
        <f t="shared" ref="R7:R45" si="11">IF(Q7="","",ROUND(Q7/$Q$5*$R$5,0))</f>
        <v/>
      </c>
      <c r="S7" s="163" t="str">
        <f t="shared" si="4"/>
        <v/>
      </c>
      <c r="T7" s="137" t="str">
        <f t="shared" si="5"/>
        <v/>
      </c>
      <c r="U7" s="22" t="str">
        <f>IF(OR(นักเรียน!N7="ออก",T7=""),"",ROUND(T7/$T$5*$U$5,0))</f>
        <v/>
      </c>
      <c r="V7" s="162" t="str">
        <f t="shared" si="6"/>
        <v/>
      </c>
      <c r="W7" s="138" t="str">
        <f t="shared" si="7"/>
        <v/>
      </c>
      <c r="X7" s="358" t="str">
        <f>IF(คุณลักษณะ!AB7="","",คุณลักษณะ!AB7)</f>
        <v/>
      </c>
      <c r="Y7" s="360"/>
    </row>
    <row r="8" spans="1:36" ht="15.75" customHeight="1" x14ac:dyDescent="0.5">
      <c r="B8" s="31">
        <v>3</v>
      </c>
      <c r="C8" s="133" t="str">
        <f>IF(นักเรียน!C8="","",นักเรียน!C8)</f>
        <v/>
      </c>
      <c r="D8" s="652" t="str">
        <f>IF(นักเรียน!E8="","",นักเรียน!E8)</f>
        <v/>
      </c>
      <c r="E8" s="653"/>
      <c r="F8" s="366" t="str">
        <f>IF(คิดวิเคราะห์!F8="","",คิดวิเคราะห์!F8)</f>
        <v/>
      </c>
      <c r="G8" s="367" t="str">
        <f>IF(คิดวิเคราะห์!G8="","",คิดวิเคราะห์!G8)</f>
        <v/>
      </c>
      <c r="H8" s="21" t="str">
        <f t="shared" si="0"/>
        <v/>
      </c>
      <c r="I8" s="30" t="str">
        <f t="shared" si="8"/>
        <v/>
      </c>
      <c r="J8" s="163" t="str">
        <f t="shared" si="1"/>
        <v/>
      </c>
      <c r="K8" s="366" t="str">
        <f>IF(คิดวิเคราะห์!H8="","",คิดวิเคราะห์!H8)</f>
        <v/>
      </c>
      <c r="L8" s="367" t="str">
        <f>IF(คิดวิเคราะห์!I8="","",คิดวิเคราะห์!I8)</f>
        <v/>
      </c>
      <c r="M8" s="29" t="str">
        <f t="shared" si="2"/>
        <v/>
      </c>
      <c r="N8" s="30" t="str">
        <f t="shared" si="9"/>
        <v/>
      </c>
      <c r="O8" s="163" t="str">
        <f t="shared" si="3"/>
        <v/>
      </c>
      <c r="P8" s="366" t="str">
        <f>IF(คิดวิเคราะห์!J8="","",คิดวิเคราะห์!J8)</f>
        <v/>
      </c>
      <c r="Q8" s="29" t="str">
        <f t="shared" si="10"/>
        <v/>
      </c>
      <c r="R8" s="30" t="str">
        <f t="shared" si="11"/>
        <v/>
      </c>
      <c r="S8" s="163" t="str">
        <f t="shared" si="4"/>
        <v/>
      </c>
      <c r="T8" s="137" t="str">
        <f t="shared" si="5"/>
        <v/>
      </c>
      <c r="U8" s="22" t="str">
        <f>IF(OR(นักเรียน!N8="ออก",T8=""),"",ROUND(T8/$T$5*$U$5,0))</f>
        <v/>
      </c>
      <c r="V8" s="162" t="str">
        <f t="shared" si="6"/>
        <v/>
      </c>
      <c r="W8" s="138" t="str">
        <f t="shared" si="7"/>
        <v/>
      </c>
      <c r="X8" s="358" t="str">
        <f>IF(คุณลักษณะ!AB8="","",คุณลักษณะ!AB8)</f>
        <v/>
      </c>
      <c r="Y8" s="360"/>
    </row>
    <row r="9" spans="1:36" ht="15.75" customHeight="1" x14ac:dyDescent="0.5">
      <c r="B9" s="31">
        <v>4</v>
      </c>
      <c r="C9" s="133" t="str">
        <f>IF(นักเรียน!C9="","",นักเรียน!C9)</f>
        <v/>
      </c>
      <c r="D9" s="652" t="str">
        <f>IF(นักเรียน!E9="","",นักเรียน!E9)</f>
        <v/>
      </c>
      <c r="E9" s="653"/>
      <c r="F9" s="366" t="str">
        <f>IF(คิดวิเคราะห์!F9="","",คิดวิเคราะห์!F9)</f>
        <v/>
      </c>
      <c r="G9" s="367" t="str">
        <f>IF(คิดวิเคราะห์!G9="","",คิดวิเคราะห์!G9)</f>
        <v/>
      </c>
      <c r="H9" s="21" t="str">
        <f t="shared" si="0"/>
        <v/>
      </c>
      <c r="I9" s="30" t="str">
        <f t="shared" si="8"/>
        <v/>
      </c>
      <c r="J9" s="163" t="str">
        <f t="shared" si="1"/>
        <v/>
      </c>
      <c r="K9" s="366" t="str">
        <f>IF(คิดวิเคราะห์!H9="","",คิดวิเคราะห์!H9)</f>
        <v/>
      </c>
      <c r="L9" s="367" t="str">
        <f>IF(คิดวิเคราะห์!I9="","",คิดวิเคราะห์!I9)</f>
        <v/>
      </c>
      <c r="M9" s="29" t="str">
        <f t="shared" si="2"/>
        <v/>
      </c>
      <c r="N9" s="30" t="str">
        <f t="shared" si="9"/>
        <v/>
      </c>
      <c r="O9" s="163" t="str">
        <f t="shared" si="3"/>
        <v/>
      </c>
      <c r="P9" s="366" t="str">
        <f>IF(คิดวิเคราะห์!J9="","",คิดวิเคราะห์!J9)</f>
        <v/>
      </c>
      <c r="Q9" s="29" t="str">
        <f t="shared" si="10"/>
        <v/>
      </c>
      <c r="R9" s="30" t="str">
        <f t="shared" si="11"/>
        <v/>
      </c>
      <c r="S9" s="163" t="str">
        <f t="shared" si="4"/>
        <v/>
      </c>
      <c r="T9" s="137" t="str">
        <f t="shared" si="5"/>
        <v/>
      </c>
      <c r="U9" s="22" t="str">
        <f>IF(OR(นักเรียน!N9="ออก",T9=""),"",ROUND(T9/$T$5*$U$5,0))</f>
        <v/>
      </c>
      <c r="V9" s="162" t="str">
        <f t="shared" si="6"/>
        <v/>
      </c>
      <c r="W9" s="138" t="str">
        <f t="shared" si="7"/>
        <v/>
      </c>
      <c r="X9" s="358" t="str">
        <f>IF(คุณลักษณะ!AB9="","",คุณลักษณะ!AB9)</f>
        <v/>
      </c>
      <c r="Y9" s="360"/>
    </row>
    <row r="10" spans="1:36" ht="15.75" customHeight="1" x14ac:dyDescent="0.5">
      <c r="B10" s="30">
        <v>5</v>
      </c>
      <c r="C10" s="133" t="str">
        <f>IF(นักเรียน!C10="","",นักเรียน!C10)</f>
        <v/>
      </c>
      <c r="D10" s="652" t="str">
        <f>IF(นักเรียน!E10="","",นักเรียน!E10)</f>
        <v/>
      </c>
      <c r="E10" s="653"/>
      <c r="F10" s="366" t="str">
        <f>IF(คิดวิเคราะห์!F10="","",คิดวิเคราะห์!F10)</f>
        <v/>
      </c>
      <c r="G10" s="367" t="str">
        <f>IF(คิดวิเคราะห์!G10="","",คิดวิเคราะห์!G10)</f>
        <v/>
      </c>
      <c r="H10" s="21" t="str">
        <f t="shared" si="0"/>
        <v/>
      </c>
      <c r="I10" s="30" t="str">
        <f t="shared" si="8"/>
        <v/>
      </c>
      <c r="J10" s="163" t="str">
        <f t="shared" si="1"/>
        <v/>
      </c>
      <c r="K10" s="366" t="str">
        <f>IF(คิดวิเคราะห์!H10="","",คิดวิเคราะห์!H10)</f>
        <v/>
      </c>
      <c r="L10" s="367" t="str">
        <f>IF(คิดวิเคราะห์!I10="","",คิดวิเคราะห์!I10)</f>
        <v/>
      </c>
      <c r="M10" s="29" t="str">
        <f t="shared" si="2"/>
        <v/>
      </c>
      <c r="N10" s="30" t="str">
        <f t="shared" si="9"/>
        <v/>
      </c>
      <c r="O10" s="163" t="str">
        <f t="shared" si="3"/>
        <v/>
      </c>
      <c r="P10" s="366" t="str">
        <f>IF(คิดวิเคราะห์!J10="","",คิดวิเคราะห์!J10)</f>
        <v/>
      </c>
      <c r="Q10" s="29" t="str">
        <f t="shared" si="10"/>
        <v/>
      </c>
      <c r="R10" s="30" t="str">
        <f t="shared" si="11"/>
        <v/>
      </c>
      <c r="S10" s="163" t="str">
        <f t="shared" si="4"/>
        <v/>
      </c>
      <c r="T10" s="137" t="str">
        <f t="shared" si="5"/>
        <v/>
      </c>
      <c r="U10" s="22" t="str">
        <f>IF(OR(นักเรียน!N10="ออก",T10=""),"",ROUND(T10/$T$5*$U$5,0))</f>
        <v/>
      </c>
      <c r="V10" s="162" t="str">
        <f t="shared" si="6"/>
        <v/>
      </c>
      <c r="W10" s="138" t="str">
        <f t="shared" si="7"/>
        <v/>
      </c>
      <c r="X10" s="358" t="str">
        <f>IF(คุณลักษณะ!AB10="","",คุณลักษณะ!AB10)</f>
        <v/>
      </c>
      <c r="Y10" s="360"/>
    </row>
    <row r="11" spans="1:36" ht="15.75" customHeight="1" x14ac:dyDescent="0.5">
      <c r="B11" s="31">
        <v>6</v>
      </c>
      <c r="C11" s="133" t="str">
        <f>IF(นักเรียน!C11="","",นักเรียน!C11)</f>
        <v/>
      </c>
      <c r="D11" s="652" t="str">
        <f>IF(นักเรียน!E11="","",นักเรียน!E11)</f>
        <v/>
      </c>
      <c r="E11" s="653"/>
      <c r="F11" s="366" t="str">
        <f>IF(คิดวิเคราะห์!F11="","",คิดวิเคราะห์!F11)</f>
        <v/>
      </c>
      <c r="G11" s="367" t="str">
        <f>IF(คิดวิเคราะห์!G11="","",คิดวิเคราะห์!G11)</f>
        <v/>
      </c>
      <c r="H11" s="21" t="str">
        <f t="shared" si="0"/>
        <v/>
      </c>
      <c r="I11" s="30" t="str">
        <f t="shared" si="8"/>
        <v/>
      </c>
      <c r="J11" s="163" t="str">
        <f t="shared" si="1"/>
        <v/>
      </c>
      <c r="K11" s="366" t="str">
        <f>IF(คิดวิเคราะห์!H11="","",คิดวิเคราะห์!H11)</f>
        <v/>
      </c>
      <c r="L11" s="367" t="str">
        <f>IF(คิดวิเคราะห์!I11="","",คิดวิเคราะห์!I11)</f>
        <v/>
      </c>
      <c r="M11" s="29" t="str">
        <f t="shared" si="2"/>
        <v/>
      </c>
      <c r="N11" s="30" t="str">
        <f t="shared" si="9"/>
        <v/>
      </c>
      <c r="O11" s="163" t="str">
        <f t="shared" si="3"/>
        <v/>
      </c>
      <c r="P11" s="366" t="str">
        <f>IF(คิดวิเคราะห์!J11="","",คิดวิเคราะห์!J11)</f>
        <v/>
      </c>
      <c r="Q11" s="29" t="str">
        <f t="shared" si="10"/>
        <v/>
      </c>
      <c r="R11" s="30" t="str">
        <f t="shared" si="11"/>
        <v/>
      </c>
      <c r="S11" s="163" t="str">
        <f t="shared" si="4"/>
        <v/>
      </c>
      <c r="T11" s="137" t="str">
        <f t="shared" si="5"/>
        <v/>
      </c>
      <c r="U11" s="22" t="str">
        <f>IF(OR(นักเรียน!N11="ออก",T11=""),"",ROUND(T11/$T$5*$U$5,0))</f>
        <v/>
      </c>
      <c r="V11" s="162" t="str">
        <f t="shared" si="6"/>
        <v/>
      </c>
      <c r="W11" s="138" t="str">
        <f t="shared" si="7"/>
        <v/>
      </c>
      <c r="X11" s="358" t="str">
        <f>IF(คุณลักษณะ!AB11="","",คุณลักษณะ!AB11)</f>
        <v/>
      </c>
      <c r="Y11" s="360"/>
    </row>
    <row r="12" spans="1:36" ht="15.75" customHeight="1" x14ac:dyDescent="0.5">
      <c r="B12" s="31">
        <v>7</v>
      </c>
      <c r="C12" s="133" t="str">
        <f>IF(นักเรียน!C12="","",นักเรียน!C12)</f>
        <v/>
      </c>
      <c r="D12" s="652" t="str">
        <f>IF(นักเรียน!E12="","",นักเรียน!E12)</f>
        <v/>
      </c>
      <c r="E12" s="653"/>
      <c r="F12" s="366" t="str">
        <f>IF(คิดวิเคราะห์!F12="","",คิดวิเคราะห์!F12)</f>
        <v/>
      </c>
      <c r="G12" s="367" t="str">
        <f>IF(คิดวิเคราะห์!G12="","",คิดวิเคราะห์!G12)</f>
        <v/>
      </c>
      <c r="H12" s="21" t="str">
        <f t="shared" si="0"/>
        <v/>
      </c>
      <c r="I12" s="30" t="str">
        <f t="shared" si="8"/>
        <v/>
      </c>
      <c r="J12" s="163" t="str">
        <f t="shared" si="1"/>
        <v/>
      </c>
      <c r="K12" s="366" t="str">
        <f>IF(คิดวิเคราะห์!H12="","",คิดวิเคราะห์!H12)</f>
        <v/>
      </c>
      <c r="L12" s="367" t="str">
        <f>IF(คิดวิเคราะห์!I12="","",คิดวิเคราะห์!I12)</f>
        <v/>
      </c>
      <c r="M12" s="29" t="str">
        <f t="shared" si="2"/>
        <v/>
      </c>
      <c r="N12" s="30" t="str">
        <f t="shared" si="9"/>
        <v/>
      </c>
      <c r="O12" s="163" t="str">
        <f t="shared" si="3"/>
        <v/>
      </c>
      <c r="P12" s="366" t="str">
        <f>IF(คิดวิเคราะห์!J12="","",คิดวิเคราะห์!J12)</f>
        <v/>
      </c>
      <c r="Q12" s="29" t="str">
        <f t="shared" si="10"/>
        <v/>
      </c>
      <c r="R12" s="30" t="str">
        <f t="shared" si="11"/>
        <v/>
      </c>
      <c r="S12" s="163" t="str">
        <f t="shared" si="4"/>
        <v/>
      </c>
      <c r="T12" s="137" t="str">
        <f t="shared" si="5"/>
        <v/>
      </c>
      <c r="U12" s="22" t="str">
        <f>IF(OR(นักเรียน!N12="ออก",T12=""),"",ROUND(T12/$T$5*$U$5,0))</f>
        <v/>
      </c>
      <c r="V12" s="162" t="str">
        <f t="shared" si="6"/>
        <v/>
      </c>
      <c r="W12" s="138" t="str">
        <f t="shared" si="7"/>
        <v/>
      </c>
      <c r="X12" s="358" t="str">
        <f>IF(คุณลักษณะ!AB12="","",คุณลักษณะ!AB12)</f>
        <v/>
      </c>
      <c r="Y12" s="360"/>
    </row>
    <row r="13" spans="1:36" ht="15.75" customHeight="1" x14ac:dyDescent="0.5">
      <c r="B13" s="31">
        <v>8</v>
      </c>
      <c r="C13" s="133" t="str">
        <f>IF(นักเรียน!C13="","",นักเรียน!C13)</f>
        <v/>
      </c>
      <c r="D13" s="652" t="str">
        <f>IF(นักเรียน!E13="","",นักเรียน!E13)</f>
        <v/>
      </c>
      <c r="E13" s="653"/>
      <c r="F13" s="366" t="str">
        <f>IF(คิดวิเคราะห์!F13="","",คิดวิเคราะห์!F13)</f>
        <v/>
      </c>
      <c r="G13" s="367" t="str">
        <f>IF(คิดวิเคราะห์!G13="","",คิดวิเคราะห์!G13)</f>
        <v/>
      </c>
      <c r="H13" s="21" t="str">
        <f t="shared" si="0"/>
        <v/>
      </c>
      <c r="I13" s="30" t="str">
        <f t="shared" si="8"/>
        <v/>
      </c>
      <c r="J13" s="163" t="str">
        <f t="shared" si="1"/>
        <v/>
      </c>
      <c r="K13" s="366" t="str">
        <f>IF(คิดวิเคราะห์!H13="","",คิดวิเคราะห์!H13)</f>
        <v/>
      </c>
      <c r="L13" s="367" t="str">
        <f>IF(คิดวิเคราะห์!I13="","",คิดวิเคราะห์!I13)</f>
        <v/>
      </c>
      <c r="M13" s="29" t="str">
        <f t="shared" si="2"/>
        <v/>
      </c>
      <c r="N13" s="30" t="str">
        <f t="shared" si="9"/>
        <v/>
      </c>
      <c r="O13" s="163" t="str">
        <f t="shared" si="3"/>
        <v/>
      </c>
      <c r="P13" s="366" t="str">
        <f>IF(คิดวิเคราะห์!J13="","",คิดวิเคราะห์!J13)</f>
        <v/>
      </c>
      <c r="Q13" s="29" t="str">
        <f t="shared" si="10"/>
        <v/>
      </c>
      <c r="R13" s="30" t="str">
        <f t="shared" si="11"/>
        <v/>
      </c>
      <c r="S13" s="163" t="str">
        <f t="shared" si="4"/>
        <v/>
      </c>
      <c r="T13" s="137" t="str">
        <f t="shared" si="5"/>
        <v/>
      </c>
      <c r="U13" s="22" t="str">
        <f>IF(OR(นักเรียน!N13="ออก",T13=""),"",ROUND(T13/$T$5*$U$5,0))</f>
        <v/>
      </c>
      <c r="V13" s="162" t="str">
        <f t="shared" si="6"/>
        <v/>
      </c>
      <c r="W13" s="138" t="str">
        <f t="shared" si="7"/>
        <v/>
      </c>
      <c r="X13" s="358" t="str">
        <f>IF(คุณลักษณะ!AB13="","",คุณลักษณะ!AB13)</f>
        <v/>
      </c>
      <c r="Y13" s="360"/>
    </row>
    <row r="14" spans="1:36" ht="15.75" customHeight="1" x14ac:dyDescent="0.5">
      <c r="B14" s="30">
        <v>9</v>
      </c>
      <c r="C14" s="133" t="str">
        <f>IF(นักเรียน!C14="","",นักเรียน!C14)</f>
        <v/>
      </c>
      <c r="D14" s="652" t="str">
        <f>IF(นักเรียน!E14="","",นักเรียน!E14)</f>
        <v/>
      </c>
      <c r="E14" s="653"/>
      <c r="F14" s="366" t="str">
        <f>IF(คิดวิเคราะห์!F14="","",คิดวิเคราะห์!F14)</f>
        <v/>
      </c>
      <c r="G14" s="367" t="str">
        <f>IF(คิดวิเคราะห์!G14="","",คิดวิเคราะห์!G14)</f>
        <v/>
      </c>
      <c r="H14" s="21" t="str">
        <f t="shared" si="0"/>
        <v/>
      </c>
      <c r="I14" s="30" t="str">
        <f t="shared" si="8"/>
        <v/>
      </c>
      <c r="J14" s="163" t="str">
        <f t="shared" si="1"/>
        <v/>
      </c>
      <c r="K14" s="366" t="str">
        <f>IF(คิดวิเคราะห์!H14="","",คิดวิเคราะห์!H14)</f>
        <v/>
      </c>
      <c r="L14" s="367" t="str">
        <f>IF(คิดวิเคราะห์!I14="","",คิดวิเคราะห์!I14)</f>
        <v/>
      </c>
      <c r="M14" s="29" t="str">
        <f t="shared" si="2"/>
        <v/>
      </c>
      <c r="N14" s="30" t="str">
        <f t="shared" si="9"/>
        <v/>
      </c>
      <c r="O14" s="163" t="str">
        <f t="shared" si="3"/>
        <v/>
      </c>
      <c r="P14" s="366" t="str">
        <f>IF(คิดวิเคราะห์!J14="","",คิดวิเคราะห์!J14)</f>
        <v/>
      </c>
      <c r="Q14" s="29" t="str">
        <f t="shared" si="10"/>
        <v/>
      </c>
      <c r="R14" s="30" t="str">
        <f t="shared" si="11"/>
        <v/>
      </c>
      <c r="S14" s="163" t="str">
        <f t="shared" si="4"/>
        <v/>
      </c>
      <c r="T14" s="137" t="str">
        <f t="shared" si="5"/>
        <v/>
      </c>
      <c r="U14" s="22" t="str">
        <f>IF(OR(นักเรียน!N14="ออก",T14=""),"",ROUND(T14/$T$5*$U$5,0))</f>
        <v/>
      </c>
      <c r="V14" s="162" t="str">
        <f t="shared" si="6"/>
        <v/>
      </c>
      <c r="W14" s="138" t="str">
        <f t="shared" si="7"/>
        <v/>
      </c>
      <c r="X14" s="358" t="str">
        <f>IF(คุณลักษณะ!AB14="","",คุณลักษณะ!AB14)</f>
        <v/>
      </c>
      <c r="Y14" s="360"/>
    </row>
    <row r="15" spans="1:36" ht="15.75" customHeight="1" x14ac:dyDescent="0.5">
      <c r="B15" s="31">
        <v>10</v>
      </c>
      <c r="C15" s="133" t="str">
        <f>IF(นักเรียน!C15="","",นักเรียน!C15)</f>
        <v/>
      </c>
      <c r="D15" s="652" t="str">
        <f>IF(นักเรียน!E15="","",นักเรียน!E15)</f>
        <v/>
      </c>
      <c r="E15" s="653"/>
      <c r="F15" s="366" t="str">
        <f>IF(คิดวิเคราะห์!F15="","",คิดวิเคราะห์!F15)</f>
        <v/>
      </c>
      <c r="G15" s="367" t="str">
        <f>IF(คิดวิเคราะห์!G15="","",คิดวิเคราะห์!G15)</f>
        <v/>
      </c>
      <c r="H15" s="21" t="str">
        <f t="shared" si="0"/>
        <v/>
      </c>
      <c r="I15" s="30" t="str">
        <f t="shared" si="8"/>
        <v/>
      </c>
      <c r="J15" s="163" t="str">
        <f t="shared" si="1"/>
        <v/>
      </c>
      <c r="K15" s="366" t="str">
        <f>IF(คิดวิเคราะห์!H15="","",คิดวิเคราะห์!H15)</f>
        <v/>
      </c>
      <c r="L15" s="367" t="str">
        <f>IF(คิดวิเคราะห์!I15="","",คิดวิเคราะห์!I15)</f>
        <v/>
      </c>
      <c r="M15" s="29" t="str">
        <f t="shared" si="2"/>
        <v/>
      </c>
      <c r="N15" s="30" t="str">
        <f t="shared" si="9"/>
        <v/>
      </c>
      <c r="O15" s="163" t="str">
        <f t="shared" si="3"/>
        <v/>
      </c>
      <c r="P15" s="366" t="str">
        <f>IF(คิดวิเคราะห์!J15="","",คิดวิเคราะห์!J15)</f>
        <v/>
      </c>
      <c r="Q15" s="29" t="str">
        <f t="shared" si="10"/>
        <v/>
      </c>
      <c r="R15" s="30" t="str">
        <f t="shared" si="11"/>
        <v/>
      </c>
      <c r="S15" s="163" t="str">
        <f t="shared" si="4"/>
        <v/>
      </c>
      <c r="T15" s="137" t="str">
        <f t="shared" si="5"/>
        <v/>
      </c>
      <c r="U15" s="22" t="str">
        <f>IF(OR(นักเรียน!N15="ออก",T15=""),"",ROUND(T15/$T$5*$U$5,0))</f>
        <v/>
      </c>
      <c r="V15" s="162" t="str">
        <f t="shared" si="6"/>
        <v/>
      </c>
      <c r="W15" s="138" t="str">
        <f t="shared" si="7"/>
        <v/>
      </c>
      <c r="X15" s="358" t="str">
        <f>IF(คุณลักษณะ!AB15="","",คุณลักษณะ!AB15)</f>
        <v/>
      </c>
      <c r="Y15" s="360"/>
    </row>
    <row r="16" spans="1:36" ht="15.75" customHeight="1" x14ac:dyDescent="0.5">
      <c r="B16" s="31">
        <v>11</v>
      </c>
      <c r="C16" s="133" t="str">
        <f>IF(นักเรียน!C16="","",นักเรียน!C16)</f>
        <v/>
      </c>
      <c r="D16" s="652" t="str">
        <f>IF(นักเรียน!E16="","",นักเรียน!E16)</f>
        <v/>
      </c>
      <c r="E16" s="653"/>
      <c r="F16" s="366" t="str">
        <f>IF(คิดวิเคราะห์!F16="","",คิดวิเคราะห์!F16)</f>
        <v/>
      </c>
      <c r="G16" s="367" t="str">
        <f>IF(คิดวิเคราะห์!G16="","",คิดวิเคราะห์!G16)</f>
        <v/>
      </c>
      <c r="H16" s="21" t="str">
        <f t="shared" si="0"/>
        <v/>
      </c>
      <c r="I16" s="30" t="str">
        <f t="shared" si="8"/>
        <v/>
      </c>
      <c r="J16" s="163" t="str">
        <f t="shared" si="1"/>
        <v/>
      </c>
      <c r="K16" s="366" t="str">
        <f>IF(คิดวิเคราะห์!H16="","",คิดวิเคราะห์!H16)</f>
        <v/>
      </c>
      <c r="L16" s="367" t="str">
        <f>IF(คิดวิเคราะห์!I16="","",คิดวิเคราะห์!I16)</f>
        <v/>
      </c>
      <c r="M16" s="29" t="str">
        <f t="shared" si="2"/>
        <v/>
      </c>
      <c r="N16" s="30" t="str">
        <f t="shared" si="9"/>
        <v/>
      </c>
      <c r="O16" s="163" t="str">
        <f t="shared" si="3"/>
        <v/>
      </c>
      <c r="P16" s="366" t="str">
        <f>IF(คิดวิเคราะห์!J16="","",คิดวิเคราะห์!J16)</f>
        <v/>
      </c>
      <c r="Q16" s="29" t="str">
        <f t="shared" si="10"/>
        <v/>
      </c>
      <c r="R16" s="30" t="str">
        <f t="shared" si="11"/>
        <v/>
      </c>
      <c r="S16" s="163" t="str">
        <f t="shared" si="4"/>
        <v/>
      </c>
      <c r="T16" s="137" t="str">
        <f t="shared" si="5"/>
        <v/>
      </c>
      <c r="U16" s="22" t="str">
        <f>IF(OR(นักเรียน!N16="ออก",T16=""),"",ROUND(T16/$T$5*$U$5,0))</f>
        <v/>
      </c>
      <c r="V16" s="162" t="str">
        <f t="shared" si="6"/>
        <v/>
      </c>
      <c r="W16" s="138" t="str">
        <f t="shared" si="7"/>
        <v/>
      </c>
      <c r="X16" s="358" t="str">
        <f>IF(คุณลักษณะ!AB16="","",คุณลักษณะ!AB16)</f>
        <v/>
      </c>
      <c r="Y16" s="360"/>
    </row>
    <row r="17" spans="2:25" ht="15.75" customHeight="1" x14ac:dyDescent="0.5">
      <c r="B17" s="31">
        <v>12</v>
      </c>
      <c r="C17" s="133" t="str">
        <f>IF(นักเรียน!C17="","",นักเรียน!C17)</f>
        <v/>
      </c>
      <c r="D17" s="652" t="str">
        <f>IF(นักเรียน!E17="","",นักเรียน!E17)</f>
        <v/>
      </c>
      <c r="E17" s="653"/>
      <c r="F17" s="366" t="str">
        <f>IF(คิดวิเคราะห์!F17="","",คิดวิเคราะห์!F17)</f>
        <v/>
      </c>
      <c r="G17" s="367" t="str">
        <f>IF(คิดวิเคราะห์!G17="","",คิดวิเคราะห์!G17)</f>
        <v/>
      </c>
      <c r="H17" s="21" t="str">
        <f t="shared" si="0"/>
        <v/>
      </c>
      <c r="I17" s="30" t="str">
        <f t="shared" si="8"/>
        <v/>
      </c>
      <c r="J17" s="163" t="str">
        <f t="shared" si="1"/>
        <v/>
      </c>
      <c r="K17" s="366" t="str">
        <f>IF(คิดวิเคราะห์!H17="","",คิดวิเคราะห์!H17)</f>
        <v/>
      </c>
      <c r="L17" s="367" t="str">
        <f>IF(คิดวิเคราะห์!I17="","",คิดวิเคราะห์!I17)</f>
        <v/>
      </c>
      <c r="M17" s="29" t="str">
        <f t="shared" si="2"/>
        <v/>
      </c>
      <c r="N17" s="30" t="str">
        <f t="shared" si="9"/>
        <v/>
      </c>
      <c r="O17" s="163" t="str">
        <f t="shared" si="3"/>
        <v/>
      </c>
      <c r="P17" s="366" t="str">
        <f>IF(คิดวิเคราะห์!J17="","",คิดวิเคราะห์!J17)</f>
        <v/>
      </c>
      <c r="Q17" s="29" t="str">
        <f t="shared" si="10"/>
        <v/>
      </c>
      <c r="R17" s="30" t="str">
        <f t="shared" si="11"/>
        <v/>
      </c>
      <c r="S17" s="163" t="str">
        <f t="shared" si="4"/>
        <v/>
      </c>
      <c r="T17" s="137" t="str">
        <f t="shared" si="5"/>
        <v/>
      </c>
      <c r="U17" s="22" t="str">
        <f>IF(OR(นักเรียน!N17="ออก",T17=""),"",ROUND(T17/$T$5*$U$5,0))</f>
        <v/>
      </c>
      <c r="V17" s="162" t="str">
        <f t="shared" si="6"/>
        <v/>
      </c>
      <c r="W17" s="138" t="str">
        <f t="shared" si="7"/>
        <v/>
      </c>
      <c r="X17" s="358" t="str">
        <f>IF(คุณลักษณะ!AB17="","",คุณลักษณะ!AB17)</f>
        <v/>
      </c>
      <c r="Y17" s="360"/>
    </row>
    <row r="18" spans="2:25" ht="15.75" customHeight="1" x14ac:dyDescent="0.5">
      <c r="B18" s="30">
        <v>13</v>
      </c>
      <c r="C18" s="133" t="str">
        <f>IF(นักเรียน!C18="","",นักเรียน!C18)</f>
        <v/>
      </c>
      <c r="D18" s="652" t="str">
        <f>IF(นักเรียน!E18="","",นักเรียน!E18)</f>
        <v/>
      </c>
      <c r="E18" s="653"/>
      <c r="F18" s="366" t="str">
        <f>IF(คิดวิเคราะห์!F18="","",คิดวิเคราะห์!F18)</f>
        <v/>
      </c>
      <c r="G18" s="367" t="str">
        <f>IF(คิดวิเคราะห์!G18="","",คิดวิเคราะห์!G18)</f>
        <v/>
      </c>
      <c r="H18" s="21" t="str">
        <f t="shared" si="0"/>
        <v/>
      </c>
      <c r="I18" s="30" t="str">
        <f t="shared" si="8"/>
        <v/>
      </c>
      <c r="J18" s="163" t="str">
        <f t="shared" si="1"/>
        <v/>
      </c>
      <c r="K18" s="366" t="str">
        <f>IF(คิดวิเคราะห์!H18="","",คิดวิเคราะห์!H18)</f>
        <v/>
      </c>
      <c r="L18" s="367" t="str">
        <f>IF(คิดวิเคราะห์!I18="","",คิดวิเคราะห์!I18)</f>
        <v/>
      </c>
      <c r="M18" s="29" t="str">
        <f t="shared" si="2"/>
        <v/>
      </c>
      <c r="N18" s="30" t="str">
        <f t="shared" si="9"/>
        <v/>
      </c>
      <c r="O18" s="163" t="str">
        <f t="shared" si="3"/>
        <v/>
      </c>
      <c r="P18" s="366" t="str">
        <f>IF(คิดวิเคราะห์!J18="","",คิดวิเคราะห์!J18)</f>
        <v/>
      </c>
      <c r="Q18" s="29" t="str">
        <f t="shared" si="10"/>
        <v/>
      </c>
      <c r="R18" s="30" t="str">
        <f t="shared" si="11"/>
        <v/>
      </c>
      <c r="S18" s="163" t="str">
        <f t="shared" si="4"/>
        <v/>
      </c>
      <c r="T18" s="137" t="str">
        <f t="shared" si="5"/>
        <v/>
      </c>
      <c r="U18" s="22" t="str">
        <f>IF(OR(นักเรียน!N18="ออก",T18=""),"",ROUND(T18/$T$5*$U$5,0))</f>
        <v/>
      </c>
      <c r="V18" s="162" t="str">
        <f t="shared" si="6"/>
        <v/>
      </c>
      <c r="W18" s="138" t="str">
        <f t="shared" si="7"/>
        <v/>
      </c>
      <c r="X18" s="358" t="str">
        <f>IF(คุณลักษณะ!AB18="","",คุณลักษณะ!AB18)</f>
        <v/>
      </c>
      <c r="Y18" s="360"/>
    </row>
    <row r="19" spans="2:25" ht="15.75" customHeight="1" x14ac:dyDescent="0.5">
      <c r="B19" s="31">
        <v>14</v>
      </c>
      <c r="C19" s="133" t="str">
        <f>IF(นักเรียน!C19="","",นักเรียน!C19)</f>
        <v/>
      </c>
      <c r="D19" s="652" t="str">
        <f>IF(นักเรียน!E19="","",นักเรียน!E19)</f>
        <v/>
      </c>
      <c r="E19" s="653"/>
      <c r="F19" s="366" t="str">
        <f>IF(คิดวิเคราะห์!F19="","",คิดวิเคราะห์!F19)</f>
        <v/>
      </c>
      <c r="G19" s="367" t="str">
        <f>IF(คิดวิเคราะห์!G19="","",คิดวิเคราะห์!G19)</f>
        <v/>
      </c>
      <c r="H19" s="21" t="str">
        <f t="shared" si="0"/>
        <v/>
      </c>
      <c r="I19" s="30" t="str">
        <f t="shared" si="8"/>
        <v/>
      </c>
      <c r="J19" s="163" t="str">
        <f t="shared" si="1"/>
        <v/>
      </c>
      <c r="K19" s="366" t="str">
        <f>IF(คิดวิเคราะห์!H19="","",คิดวิเคราะห์!H19)</f>
        <v/>
      </c>
      <c r="L19" s="367" t="str">
        <f>IF(คิดวิเคราะห์!I19="","",คิดวิเคราะห์!I19)</f>
        <v/>
      </c>
      <c r="M19" s="29" t="str">
        <f t="shared" si="2"/>
        <v/>
      </c>
      <c r="N19" s="30" t="str">
        <f t="shared" si="9"/>
        <v/>
      </c>
      <c r="O19" s="163" t="str">
        <f t="shared" si="3"/>
        <v/>
      </c>
      <c r="P19" s="366" t="str">
        <f>IF(คิดวิเคราะห์!J19="","",คิดวิเคราะห์!J19)</f>
        <v/>
      </c>
      <c r="Q19" s="29" t="str">
        <f t="shared" si="10"/>
        <v/>
      </c>
      <c r="R19" s="30" t="str">
        <f t="shared" si="11"/>
        <v/>
      </c>
      <c r="S19" s="163" t="str">
        <f t="shared" si="4"/>
        <v/>
      </c>
      <c r="T19" s="137" t="str">
        <f t="shared" si="5"/>
        <v/>
      </c>
      <c r="U19" s="22" t="str">
        <f>IF(OR(นักเรียน!N19="ออก",T19=""),"",ROUND(T19/$T$5*$U$5,0))</f>
        <v/>
      </c>
      <c r="V19" s="162" t="str">
        <f t="shared" si="6"/>
        <v/>
      </c>
      <c r="W19" s="138" t="str">
        <f t="shared" si="7"/>
        <v/>
      </c>
      <c r="X19" s="358" t="str">
        <f>IF(คุณลักษณะ!AB19="","",คุณลักษณะ!AB19)</f>
        <v/>
      </c>
      <c r="Y19" s="360"/>
    </row>
    <row r="20" spans="2:25" ht="15.75" customHeight="1" x14ac:dyDescent="0.5">
      <c r="B20" s="31">
        <v>15</v>
      </c>
      <c r="C20" s="133" t="str">
        <f>IF(นักเรียน!C20="","",นักเรียน!C20)</f>
        <v/>
      </c>
      <c r="D20" s="652" t="str">
        <f>IF(นักเรียน!E20="","",นักเรียน!E20)</f>
        <v/>
      </c>
      <c r="E20" s="653"/>
      <c r="F20" s="366" t="str">
        <f>IF(คิดวิเคราะห์!F20="","",คิดวิเคราะห์!F20)</f>
        <v/>
      </c>
      <c r="G20" s="367" t="str">
        <f>IF(คิดวิเคราะห์!G20="","",คิดวิเคราะห์!G20)</f>
        <v/>
      </c>
      <c r="H20" s="21" t="str">
        <f t="shared" si="0"/>
        <v/>
      </c>
      <c r="I20" s="30" t="str">
        <f t="shared" si="8"/>
        <v/>
      </c>
      <c r="J20" s="163" t="str">
        <f t="shared" si="1"/>
        <v/>
      </c>
      <c r="K20" s="366" t="str">
        <f>IF(คิดวิเคราะห์!H20="","",คิดวิเคราะห์!H20)</f>
        <v/>
      </c>
      <c r="L20" s="367" t="str">
        <f>IF(คิดวิเคราะห์!I20="","",คิดวิเคราะห์!I20)</f>
        <v/>
      </c>
      <c r="M20" s="29" t="str">
        <f t="shared" si="2"/>
        <v/>
      </c>
      <c r="N20" s="30" t="str">
        <f t="shared" si="9"/>
        <v/>
      </c>
      <c r="O20" s="163" t="str">
        <f t="shared" si="3"/>
        <v/>
      </c>
      <c r="P20" s="366" t="str">
        <f>IF(คิดวิเคราะห์!J20="","",คิดวิเคราะห์!J20)</f>
        <v/>
      </c>
      <c r="Q20" s="29" t="str">
        <f t="shared" si="10"/>
        <v/>
      </c>
      <c r="R20" s="30" t="str">
        <f t="shared" si="11"/>
        <v/>
      </c>
      <c r="S20" s="163" t="str">
        <f t="shared" si="4"/>
        <v/>
      </c>
      <c r="T20" s="137" t="str">
        <f t="shared" si="5"/>
        <v/>
      </c>
      <c r="U20" s="22" t="str">
        <f>IF(OR(นักเรียน!N20="ออก",T20=""),"",ROUND(T20/$T$5*$U$5,0))</f>
        <v/>
      </c>
      <c r="V20" s="162" t="str">
        <f t="shared" si="6"/>
        <v/>
      </c>
      <c r="W20" s="138" t="str">
        <f t="shared" si="7"/>
        <v/>
      </c>
      <c r="X20" s="358" t="str">
        <f>IF(คุณลักษณะ!AB20="","",คุณลักษณะ!AB20)</f>
        <v/>
      </c>
      <c r="Y20" s="360"/>
    </row>
    <row r="21" spans="2:25" ht="15.75" customHeight="1" x14ac:dyDescent="0.5">
      <c r="B21" s="31">
        <v>16</v>
      </c>
      <c r="C21" s="133" t="str">
        <f>IF(นักเรียน!C21="","",นักเรียน!C21)</f>
        <v/>
      </c>
      <c r="D21" s="652" t="str">
        <f>IF(นักเรียน!E21="","",นักเรียน!E21)</f>
        <v/>
      </c>
      <c r="E21" s="653"/>
      <c r="F21" s="366" t="str">
        <f>IF(คิดวิเคราะห์!F21="","",คิดวิเคราะห์!F21)</f>
        <v/>
      </c>
      <c r="G21" s="367" t="str">
        <f>IF(คิดวิเคราะห์!G21="","",คิดวิเคราะห์!G21)</f>
        <v/>
      </c>
      <c r="H21" s="21" t="str">
        <f t="shared" si="0"/>
        <v/>
      </c>
      <c r="I21" s="30" t="str">
        <f t="shared" si="8"/>
        <v/>
      </c>
      <c r="J21" s="163" t="str">
        <f t="shared" si="1"/>
        <v/>
      </c>
      <c r="K21" s="366" t="str">
        <f>IF(คิดวิเคราะห์!H21="","",คิดวิเคราะห์!H21)</f>
        <v/>
      </c>
      <c r="L21" s="367" t="str">
        <f>IF(คิดวิเคราะห์!I21="","",คิดวิเคราะห์!I21)</f>
        <v/>
      </c>
      <c r="M21" s="29" t="str">
        <f t="shared" si="2"/>
        <v/>
      </c>
      <c r="N21" s="30" t="str">
        <f t="shared" si="9"/>
        <v/>
      </c>
      <c r="O21" s="163" t="str">
        <f t="shared" si="3"/>
        <v/>
      </c>
      <c r="P21" s="366" t="str">
        <f>IF(คิดวิเคราะห์!J21="","",คิดวิเคราะห์!J21)</f>
        <v/>
      </c>
      <c r="Q21" s="29" t="str">
        <f t="shared" si="10"/>
        <v/>
      </c>
      <c r="R21" s="30" t="str">
        <f t="shared" si="11"/>
        <v/>
      </c>
      <c r="S21" s="163" t="str">
        <f t="shared" si="4"/>
        <v/>
      </c>
      <c r="T21" s="137" t="str">
        <f t="shared" si="5"/>
        <v/>
      </c>
      <c r="U21" s="22" t="str">
        <f>IF(OR(นักเรียน!N21="ออก",T21=""),"",ROUND(T21/$T$5*$U$5,0))</f>
        <v/>
      </c>
      <c r="V21" s="162" t="str">
        <f t="shared" si="6"/>
        <v/>
      </c>
      <c r="W21" s="138" t="str">
        <f t="shared" si="7"/>
        <v/>
      </c>
      <c r="X21" s="358" t="str">
        <f>IF(คุณลักษณะ!AB21="","",คุณลักษณะ!AB21)</f>
        <v/>
      </c>
      <c r="Y21" s="360"/>
    </row>
    <row r="22" spans="2:25" ht="15.75" customHeight="1" x14ac:dyDescent="0.5">
      <c r="B22" s="30">
        <v>17</v>
      </c>
      <c r="C22" s="133" t="str">
        <f>IF(นักเรียน!C22="","",นักเรียน!C22)</f>
        <v/>
      </c>
      <c r="D22" s="652" t="str">
        <f>IF(นักเรียน!E22="","",นักเรียน!E22)</f>
        <v/>
      </c>
      <c r="E22" s="653"/>
      <c r="F22" s="366" t="str">
        <f>IF(คิดวิเคราะห์!F22="","",คิดวิเคราะห์!F22)</f>
        <v/>
      </c>
      <c r="G22" s="367" t="str">
        <f>IF(คิดวิเคราะห์!G22="","",คิดวิเคราะห์!G22)</f>
        <v/>
      </c>
      <c r="H22" s="21" t="str">
        <f t="shared" si="0"/>
        <v/>
      </c>
      <c r="I22" s="30" t="str">
        <f t="shared" si="8"/>
        <v/>
      </c>
      <c r="J22" s="163" t="str">
        <f t="shared" si="1"/>
        <v/>
      </c>
      <c r="K22" s="366" t="str">
        <f>IF(คิดวิเคราะห์!H22="","",คิดวิเคราะห์!H22)</f>
        <v/>
      </c>
      <c r="L22" s="367" t="str">
        <f>IF(คิดวิเคราะห์!I22="","",คิดวิเคราะห์!I22)</f>
        <v/>
      </c>
      <c r="M22" s="29" t="str">
        <f t="shared" si="2"/>
        <v/>
      </c>
      <c r="N22" s="30" t="str">
        <f t="shared" si="9"/>
        <v/>
      </c>
      <c r="O22" s="163" t="str">
        <f t="shared" si="3"/>
        <v/>
      </c>
      <c r="P22" s="366" t="str">
        <f>IF(คิดวิเคราะห์!J22="","",คิดวิเคราะห์!J22)</f>
        <v/>
      </c>
      <c r="Q22" s="29" t="str">
        <f t="shared" si="10"/>
        <v/>
      </c>
      <c r="R22" s="30" t="str">
        <f t="shared" si="11"/>
        <v/>
      </c>
      <c r="S22" s="163" t="str">
        <f t="shared" si="4"/>
        <v/>
      </c>
      <c r="T22" s="137" t="str">
        <f t="shared" si="5"/>
        <v/>
      </c>
      <c r="U22" s="22" t="str">
        <f>IF(OR(นักเรียน!N22="ออก",T22=""),"",ROUND(T22/$T$5*$U$5,0))</f>
        <v/>
      </c>
      <c r="V22" s="162" t="str">
        <f t="shared" si="6"/>
        <v/>
      </c>
      <c r="W22" s="138" t="str">
        <f t="shared" si="7"/>
        <v/>
      </c>
      <c r="X22" s="358" t="str">
        <f>IF(คุณลักษณะ!AB22="","",คุณลักษณะ!AB22)</f>
        <v/>
      </c>
      <c r="Y22" s="360"/>
    </row>
    <row r="23" spans="2:25" ht="15.75" customHeight="1" x14ac:dyDescent="0.5">
      <c r="B23" s="31">
        <v>18</v>
      </c>
      <c r="C23" s="133" t="str">
        <f>IF(นักเรียน!C23="","",นักเรียน!C23)</f>
        <v/>
      </c>
      <c r="D23" s="652" t="str">
        <f>IF(นักเรียน!E23="","",นักเรียน!E23)</f>
        <v/>
      </c>
      <c r="E23" s="653"/>
      <c r="F23" s="366" t="str">
        <f>IF(คิดวิเคราะห์!F23="","",คิดวิเคราะห์!F23)</f>
        <v/>
      </c>
      <c r="G23" s="367" t="str">
        <f>IF(คิดวิเคราะห์!G23="","",คิดวิเคราะห์!G23)</f>
        <v/>
      </c>
      <c r="H23" s="21" t="str">
        <f t="shared" si="0"/>
        <v/>
      </c>
      <c r="I23" s="30" t="str">
        <f t="shared" si="8"/>
        <v/>
      </c>
      <c r="J23" s="163" t="str">
        <f t="shared" si="1"/>
        <v/>
      </c>
      <c r="K23" s="366" t="str">
        <f>IF(คิดวิเคราะห์!H23="","",คิดวิเคราะห์!H23)</f>
        <v/>
      </c>
      <c r="L23" s="367" t="str">
        <f>IF(คิดวิเคราะห์!I23="","",คิดวิเคราะห์!I23)</f>
        <v/>
      </c>
      <c r="M23" s="29" t="str">
        <f t="shared" si="2"/>
        <v/>
      </c>
      <c r="N23" s="30" t="str">
        <f t="shared" si="9"/>
        <v/>
      </c>
      <c r="O23" s="163" t="str">
        <f t="shared" si="3"/>
        <v/>
      </c>
      <c r="P23" s="366" t="str">
        <f>IF(คิดวิเคราะห์!J23="","",คิดวิเคราะห์!J23)</f>
        <v/>
      </c>
      <c r="Q23" s="29" t="str">
        <f t="shared" si="10"/>
        <v/>
      </c>
      <c r="R23" s="30" t="str">
        <f t="shared" si="11"/>
        <v/>
      </c>
      <c r="S23" s="163" t="str">
        <f t="shared" si="4"/>
        <v/>
      </c>
      <c r="T23" s="137" t="str">
        <f t="shared" si="5"/>
        <v/>
      </c>
      <c r="U23" s="22" t="str">
        <f>IF(OR(นักเรียน!N23="ออก",T23=""),"",ROUND(T23/$T$5*$U$5,0))</f>
        <v/>
      </c>
      <c r="V23" s="162" t="str">
        <f t="shared" si="6"/>
        <v/>
      </c>
      <c r="W23" s="138" t="str">
        <f t="shared" si="7"/>
        <v/>
      </c>
      <c r="X23" s="358" t="str">
        <f>IF(คุณลักษณะ!AB23="","",คุณลักษณะ!AB23)</f>
        <v/>
      </c>
      <c r="Y23" s="360"/>
    </row>
    <row r="24" spans="2:25" ht="15.75" customHeight="1" x14ac:dyDescent="0.5">
      <c r="B24" s="31">
        <v>19</v>
      </c>
      <c r="C24" s="133" t="str">
        <f>IF(นักเรียน!C24="","",นักเรียน!C24)</f>
        <v/>
      </c>
      <c r="D24" s="652" t="str">
        <f>IF(นักเรียน!E24="","",นักเรียน!E24)</f>
        <v/>
      </c>
      <c r="E24" s="653"/>
      <c r="F24" s="366" t="str">
        <f>IF(คิดวิเคราะห์!F24="","",คิดวิเคราะห์!F24)</f>
        <v/>
      </c>
      <c r="G24" s="367" t="str">
        <f>IF(คิดวิเคราะห์!G24="","",คิดวิเคราะห์!G24)</f>
        <v/>
      </c>
      <c r="H24" s="21" t="str">
        <f t="shared" si="0"/>
        <v/>
      </c>
      <c r="I24" s="30" t="str">
        <f t="shared" si="8"/>
        <v/>
      </c>
      <c r="J24" s="163" t="str">
        <f t="shared" si="1"/>
        <v/>
      </c>
      <c r="K24" s="366" t="str">
        <f>IF(คิดวิเคราะห์!H24="","",คิดวิเคราะห์!H24)</f>
        <v/>
      </c>
      <c r="L24" s="367" t="str">
        <f>IF(คิดวิเคราะห์!I24="","",คิดวิเคราะห์!I24)</f>
        <v/>
      </c>
      <c r="M24" s="29" t="str">
        <f t="shared" si="2"/>
        <v/>
      </c>
      <c r="N24" s="30" t="str">
        <f t="shared" si="9"/>
        <v/>
      </c>
      <c r="O24" s="163" t="str">
        <f t="shared" si="3"/>
        <v/>
      </c>
      <c r="P24" s="366" t="str">
        <f>IF(คิดวิเคราะห์!J24="","",คิดวิเคราะห์!J24)</f>
        <v/>
      </c>
      <c r="Q24" s="29" t="str">
        <f t="shared" si="10"/>
        <v/>
      </c>
      <c r="R24" s="30" t="str">
        <f t="shared" si="11"/>
        <v/>
      </c>
      <c r="S24" s="163" t="str">
        <f t="shared" si="4"/>
        <v/>
      </c>
      <c r="T24" s="137" t="str">
        <f t="shared" si="5"/>
        <v/>
      </c>
      <c r="U24" s="22" t="str">
        <f>IF(OR(นักเรียน!N24="ออก",T24=""),"",ROUND(T24/$T$5*$U$5,0))</f>
        <v/>
      </c>
      <c r="V24" s="162" t="str">
        <f t="shared" si="6"/>
        <v/>
      </c>
      <c r="W24" s="138" t="str">
        <f t="shared" si="7"/>
        <v/>
      </c>
      <c r="X24" s="358" t="str">
        <f>IF(คุณลักษณะ!AB24="","",คุณลักษณะ!AB24)</f>
        <v/>
      </c>
      <c r="Y24" s="360"/>
    </row>
    <row r="25" spans="2:25" ht="15.75" customHeight="1" x14ac:dyDescent="0.5">
      <c r="B25" s="31">
        <v>20</v>
      </c>
      <c r="C25" s="133" t="str">
        <f>IF(นักเรียน!C25="","",นักเรียน!C25)</f>
        <v/>
      </c>
      <c r="D25" s="652" t="str">
        <f>IF(นักเรียน!E25="","",นักเรียน!E25)</f>
        <v/>
      </c>
      <c r="E25" s="653"/>
      <c r="F25" s="366" t="str">
        <f>IF(คิดวิเคราะห์!F25="","",คิดวิเคราะห์!F25)</f>
        <v/>
      </c>
      <c r="G25" s="367" t="str">
        <f>IF(คิดวิเคราะห์!G25="","",คิดวิเคราะห์!G25)</f>
        <v/>
      </c>
      <c r="H25" s="21" t="str">
        <f t="shared" si="0"/>
        <v/>
      </c>
      <c r="I25" s="30" t="str">
        <f t="shared" si="8"/>
        <v/>
      </c>
      <c r="J25" s="163" t="str">
        <f t="shared" si="1"/>
        <v/>
      </c>
      <c r="K25" s="366" t="str">
        <f>IF(คิดวิเคราะห์!H25="","",คิดวิเคราะห์!H25)</f>
        <v/>
      </c>
      <c r="L25" s="367" t="str">
        <f>IF(คิดวิเคราะห์!I25="","",คิดวิเคราะห์!I25)</f>
        <v/>
      </c>
      <c r="M25" s="29" t="str">
        <f t="shared" si="2"/>
        <v/>
      </c>
      <c r="N25" s="30" t="str">
        <f t="shared" si="9"/>
        <v/>
      </c>
      <c r="O25" s="163" t="str">
        <f t="shared" si="3"/>
        <v/>
      </c>
      <c r="P25" s="366" t="str">
        <f>IF(คิดวิเคราะห์!J25="","",คิดวิเคราะห์!J25)</f>
        <v/>
      </c>
      <c r="Q25" s="29" t="str">
        <f t="shared" si="10"/>
        <v/>
      </c>
      <c r="R25" s="30" t="str">
        <f t="shared" si="11"/>
        <v/>
      </c>
      <c r="S25" s="163" t="str">
        <f t="shared" si="4"/>
        <v/>
      </c>
      <c r="T25" s="137" t="str">
        <f t="shared" si="5"/>
        <v/>
      </c>
      <c r="U25" s="22" t="str">
        <f>IF(OR(นักเรียน!N25="ออก",T25=""),"",ROUND(T25/$T$5*$U$5,0))</f>
        <v/>
      </c>
      <c r="V25" s="162" t="str">
        <f t="shared" si="6"/>
        <v/>
      </c>
      <c r="W25" s="138" t="str">
        <f t="shared" si="7"/>
        <v/>
      </c>
      <c r="X25" s="358" t="str">
        <f>IF(คุณลักษณะ!AB25="","",คุณลักษณะ!AB25)</f>
        <v/>
      </c>
      <c r="Y25" s="360"/>
    </row>
    <row r="26" spans="2:25" ht="15.75" customHeight="1" x14ac:dyDescent="0.5">
      <c r="B26" s="30">
        <v>21</v>
      </c>
      <c r="C26" s="133" t="str">
        <f>IF(นักเรียน!C26="","",นักเรียน!C26)</f>
        <v/>
      </c>
      <c r="D26" s="652" t="str">
        <f>IF(นักเรียน!E26="","",นักเรียน!E26)</f>
        <v/>
      </c>
      <c r="E26" s="653"/>
      <c r="F26" s="366" t="str">
        <f>IF(คิดวิเคราะห์!F26="","",คิดวิเคราะห์!F26)</f>
        <v/>
      </c>
      <c r="G26" s="367" t="str">
        <f>IF(คิดวิเคราะห์!G26="","",คิดวิเคราะห์!G26)</f>
        <v/>
      </c>
      <c r="H26" s="21" t="str">
        <f t="shared" si="0"/>
        <v/>
      </c>
      <c r="I26" s="30" t="str">
        <f t="shared" si="8"/>
        <v/>
      </c>
      <c r="J26" s="163" t="str">
        <f t="shared" si="1"/>
        <v/>
      </c>
      <c r="K26" s="366" t="str">
        <f>IF(คิดวิเคราะห์!H26="","",คิดวิเคราะห์!H26)</f>
        <v/>
      </c>
      <c r="L26" s="367" t="str">
        <f>IF(คิดวิเคราะห์!I26="","",คิดวิเคราะห์!I26)</f>
        <v/>
      </c>
      <c r="M26" s="29" t="str">
        <f t="shared" si="2"/>
        <v/>
      </c>
      <c r="N26" s="30" t="str">
        <f t="shared" si="9"/>
        <v/>
      </c>
      <c r="O26" s="163" t="str">
        <f t="shared" si="3"/>
        <v/>
      </c>
      <c r="P26" s="366" t="str">
        <f>IF(คิดวิเคราะห์!J26="","",คิดวิเคราะห์!J26)</f>
        <v/>
      </c>
      <c r="Q26" s="29" t="str">
        <f t="shared" si="10"/>
        <v/>
      </c>
      <c r="R26" s="30" t="str">
        <f t="shared" si="11"/>
        <v/>
      </c>
      <c r="S26" s="163" t="str">
        <f t="shared" si="4"/>
        <v/>
      </c>
      <c r="T26" s="137" t="str">
        <f t="shared" si="5"/>
        <v/>
      </c>
      <c r="U26" s="22" t="str">
        <f>IF(OR(นักเรียน!N26="ออก",T26=""),"",ROUND(T26/$T$5*$U$5,0))</f>
        <v/>
      </c>
      <c r="V26" s="162" t="str">
        <f t="shared" si="6"/>
        <v/>
      </c>
      <c r="W26" s="138" t="str">
        <f t="shared" si="7"/>
        <v/>
      </c>
      <c r="X26" s="358" t="str">
        <f>IF(คุณลักษณะ!AB26="","",คุณลักษณะ!AB26)</f>
        <v/>
      </c>
      <c r="Y26" s="360"/>
    </row>
    <row r="27" spans="2:25" ht="15.75" customHeight="1" x14ac:dyDescent="0.5">
      <c r="B27" s="31">
        <v>22</v>
      </c>
      <c r="C27" s="133" t="str">
        <f>IF(นักเรียน!C27="","",นักเรียน!C27)</f>
        <v/>
      </c>
      <c r="D27" s="652" t="str">
        <f>IF(นักเรียน!E27="","",นักเรียน!E27)</f>
        <v/>
      </c>
      <c r="E27" s="653"/>
      <c r="F27" s="366" t="str">
        <f>IF(คิดวิเคราะห์!F27="","",คิดวิเคราะห์!F27)</f>
        <v/>
      </c>
      <c r="G27" s="367" t="str">
        <f>IF(คิดวิเคราะห์!G27="","",คิดวิเคราะห์!G27)</f>
        <v/>
      </c>
      <c r="H27" s="21" t="str">
        <f t="shared" si="0"/>
        <v/>
      </c>
      <c r="I27" s="30" t="str">
        <f t="shared" si="8"/>
        <v/>
      </c>
      <c r="J27" s="163" t="str">
        <f t="shared" si="1"/>
        <v/>
      </c>
      <c r="K27" s="366" t="str">
        <f>IF(คิดวิเคราะห์!H27="","",คิดวิเคราะห์!H27)</f>
        <v/>
      </c>
      <c r="L27" s="367" t="str">
        <f>IF(คิดวิเคราะห์!I27="","",คิดวิเคราะห์!I27)</f>
        <v/>
      </c>
      <c r="M27" s="29" t="str">
        <f t="shared" si="2"/>
        <v/>
      </c>
      <c r="N27" s="30" t="str">
        <f t="shared" si="9"/>
        <v/>
      </c>
      <c r="O27" s="163" t="str">
        <f t="shared" si="3"/>
        <v/>
      </c>
      <c r="P27" s="366" t="str">
        <f>IF(คิดวิเคราะห์!J27="","",คิดวิเคราะห์!J27)</f>
        <v/>
      </c>
      <c r="Q27" s="29" t="str">
        <f t="shared" si="10"/>
        <v/>
      </c>
      <c r="R27" s="30" t="str">
        <f t="shared" si="11"/>
        <v/>
      </c>
      <c r="S27" s="163" t="str">
        <f t="shared" si="4"/>
        <v/>
      </c>
      <c r="T27" s="137" t="str">
        <f t="shared" si="5"/>
        <v/>
      </c>
      <c r="U27" s="22" t="str">
        <f>IF(OR(นักเรียน!N27="ออก",T27=""),"",ROUND(T27/$T$5*$U$5,0))</f>
        <v/>
      </c>
      <c r="V27" s="162" t="str">
        <f t="shared" si="6"/>
        <v/>
      </c>
      <c r="W27" s="138" t="str">
        <f t="shared" si="7"/>
        <v/>
      </c>
      <c r="X27" s="358" t="str">
        <f>IF(คุณลักษณะ!AB27="","",คุณลักษณะ!AB27)</f>
        <v/>
      </c>
      <c r="Y27" s="360"/>
    </row>
    <row r="28" spans="2:25" ht="15.75" customHeight="1" x14ac:dyDescent="0.5">
      <c r="B28" s="31">
        <v>23</v>
      </c>
      <c r="C28" s="133" t="str">
        <f>IF(นักเรียน!C28="","",นักเรียน!C28)</f>
        <v/>
      </c>
      <c r="D28" s="652" t="str">
        <f>IF(นักเรียน!E28="","",นักเรียน!E28)</f>
        <v/>
      </c>
      <c r="E28" s="653"/>
      <c r="F28" s="366" t="str">
        <f>IF(คิดวิเคราะห์!F28="","",คิดวิเคราะห์!F28)</f>
        <v/>
      </c>
      <c r="G28" s="367" t="str">
        <f>IF(คิดวิเคราะห์!G28="","",คิดวิเคราะห์!G28)</f>
        <v/>
      </c>
      <c r="H28" s="21" t="str">
        <f t="shared" si="0"/>
        <v/>
      </c>
      <c r="I28" s="30" t="str">
        <f t="shared" si="8"/>
        <v/>
      </c>
      <c r="J28" s="163" t="str">
        <f t="shared" si="1"/>
        <v/>
      </c>
      <c r="K28" s="366" t="str">
        <f>IF(คิดวิเคราะห์!H28="","",คิดวิเคราะห์!H28)</f>
        <v/>
      </c>
      <c r="L28" s="367" t="str">
        <f>IF(คิดวิเคราะห์!I28="","",คิดวิเคราะห์!I28)</f>
        <v/>
      </c>
      <c r="M28" s="29" t="str">
        <f t="shared" si="2"/>
        <v/>
      </c>
      <c r="N28" s="30" t="str">
        <f t="shared" si="9"/>
        <v/>
      </c>
      <c r="O28" s="163" t="str">
        <f t="shared" si="3"/>
        <v/>
      </c>
      <c r="P28" s="366" t="str">
        <f>IF(คิดวิเคราะห์!J28="","",คิดวิเคราะห์!J28)</f>
        <v/>
      </c>
      <c r="Q28" s="29" t="str">
        <f t="shared" si="10"/>
        <v/>
      </c>
      <c r="R28" s="30" t="str">
        <f t="shared" si="11"/>
        <v/>
      </c>
      <c r="S28" s="163" t="str">
        <f t="shared" si="4"/>
        <v/>
      </c>
      <c r="T28" s="137" t="str">
        <f t="shared" si="5"/>
        <v/>
      </c>
      <c r="U28" s="22" t="str">
        <f>IF(OR(นักเรียน!N28="ออก",T28=""),"",ROUND(T28/$T$5*$U$5,0))</f>
        <v/>
      </c>
      <c r="V28" s="162" t="str">
        <f t="shared" si="6"/>
        <v/>
      </c>
      <c r="W28" s="138" t="str">
        <f t="shared" si="7"/>
        <v/>
      </c>
      <c r="X28" s="358" t="str">
        <f>IF(คุณลักษณะ!AB28="","",คุณลักษณะ!AB28)</f>
        <v/>
      </c>
      <c r="Y28" s="360"/>
    </row>
    <row r="29" spans="2:25" ht="15.75" customHeight="1" x14ac:dyDescent="0.5">
      <c r="B29" s="31">
        <v>24</v>
      </c>
      <c r="C29" s="133" t="str">
        <f>IF(นักเรียน!C29="","",นักเรียน!C29)</f>
        <v/>
      </c>
      <c r="D29" s="652" t="str">
        <f>IF(นักเรียน!E29="","",นักเรียน!E29)</f>
        <v/>
      </c>
      <c r="E29" s="653"/>
      <c r="F29" s="366" t="str">
        <f>IF(คิดวิเคราะห์!F29="","",คิดวิเคราะห์!F29)</f>
        <v/>
      </c>
      <c r="G29" s="367" t="str">
        <f>IF(คิดวิเคราะห์!G29="","",คิดวิเคราะห์!G29)</f>
        <v/>
      </c>
      <c r="H29" s="21" t="str">
        <f t="shared" si="0"/>
        <v/>
      </c>
      <c r="I29" s="30" t="str">
        <f t="shared" si="8"/>
        <v/>
      </c>
      <c r="J29" s="163" t="str">
        <f t="shared" si="1"/>
        <v/>
      </c>
      <c r="K29" s="366" t="str">
        <f>IF(คิดวิเคราะห์!H29="","",คิดวิเคราะห์!H29)</f>
        <v/>
      </c>
      <c r="L29" s="367" t="str">
        <f>IF(คิดวิเคราะห์!I29="","",คิดวิเคราะห์!I29)</f>
        <v/>
      </c>
      <c r="M29" s="29" t="str">
        <f t="shared" si="2"/>
        <v/>
      </c>
      <c r="N29" s="30" t="str">
        <f t="shared" si="9"/>
        <v/>
      </c>
      <c r="O29" s="163" t="str">
        <f t="shared" si="3"/>
        <v/>
      </c>
      <c r="P29" s="366" t="str">
        <f>IF(คิดวิเคราะห์!J29="","",คิดวิเคราะห์!J29)</f>
        <v/>
      </c>
      <c r="Q29" s="29" t="str">
        <f t="shared" si="10"/>
        <v/>
      </c>
      <c r="R29" s="30" t="str">
        <f t="shared" si="11"/>
        <v/>
      </c>
      <c r="S29" s="163" t="str">
        <f t="shared" si="4"/>
        <v/>
      </c>
      <c r="T29" s="137" t="str">
        <f t="shared" si="5"/>
        <v/>
      </c>
      <c r="U29" s="22" t="str">
        <f>IF(OR(นักเรียน!N29="ออก",T29=""),"",ROUND(T29/$T$5*$U$5,0))</f>
        <v/>
      </c>
      <c r="V29" s="162" t="str">
        <f t="shared" si="6"/>
        <v/>
      </c>
      <c r="W29" s="138" t="str">
        <f t="shared" si="7"/>
        <v/>
      </c>
      <c r="X29" s="358" t="str">
        <f>IF(คุณลักษณะ!AB29="","",คุณลักษณะ!AB29)</f>
        <v/>
      </c>
      <c r="Y29" s="360"/>
    </row>
    <row r="30" spans="2:25" ht="15.75" customHeight="1" x14ac:dyDescent="0.5">
      <c r="B30" s="30">
        <v>25</v>
      </c>
      <c r="C30" s="133" t="str">
        <f>IF(นักเรียน!C30="","",นักเรียน!C30)</f>
        <v/>
      </c>
      <c r="D30" s="652" t="str">
        <f>IF(นักเรียน!E30="","",นักเรียน!E30)</f>
        <v/>
      </c>
      <c r="E30" s="653"/>
      <c r="F30" s="366" t="str">
        <f>IF(คิดวิเคราะห์!F30="","",คิดวิเคราะห์!F30)</f>
        <v/>
      </c>
      <c r="G30" s="367" t="str">
        <f>IF(คิดวิเคราะห์!G30="","",คิดวิเคราะห์!G30)</f>
        <v/>
      </c>
      <c r="H30" s="21" t="str">
        <f t="shared" si="0"/>
        <v/>
      </c>
      <c r="I30" s="30" t="str">
        <f t="shared" si="8"/>
        <v/>
      </c>
      <c r="J30" s="163" t="str">
        <f t="shared" si="1"/>
        <v/>
      </c>
      <c r="K30" s="366" t="str">
        <f>IF(คิดวิเคราะห์!H30="","",คิดวิเคราะห์!H30)</f>
        <v/>
      </c>
      <c r="L30" s="367" t="str">
        <f>IF(คิดวิเคราะห์!I30="","",คิดวิเคราะห์!I30)</f>
        <v/>
      </c>
      <c r="M30" s="29" t="str">
        <f t="shared" si="2"/>
        <v/>
      </c>
      <c r="N30" s="30" t="str">
        <f t="shared" si="9"/>
        <v/>
      </c>
      <c r="O30" s="163" t="str">
        <f t="shared" si="3"/>
        <v/>
      </c>
      <c r="P30" s="366" t="str">
        <f>IF(คิดวิเคราะห์!J30="","",คิดวิเคราะห์!J30)</f>
        <v/>
      </c>
      <c r="Q30" s="29" t="str">
        <f t="shared" si="10"/>
        <v/>
      </c>
      <c r="R30" s="30" t="str">
        <f t="shared" si="11"/>
        <v/>
      </c>
      <c r="S30" s="163" t="str">
        <f t="shared" si="4"/>
        <v/>
      </c>
      <c r="T30" s="137" t="str">
        <f t="shared" si="5"/>
        <v/>
      </c>
      <c r="U30" s="22" t="str">
        <f>IF(OR(นักเรียน!N30="ออก",T30=""),"",ROUND(T30/$T$5*$U$5,0))</f>
        <v/>
      </c>
      <c r="V30" s="162" t="str">
        <f t="shared" si="6"/>
        <v/>
      </c>
      <c r="W30" s="138" t="str">
        <f t="shared" si="7"/>
        <v/>
      </c>
      <c r="X30" s="358" t="str">
        <f>IF(คุณลักษณะ!AB30="","",คุณลักษณะ!AB30)</f>
        <v/>
      </c>
      <c r="Y30" s="360"/>
    </row>
    <row r="31" spans="2:25" ht="15.75" customHeight="1" x14ac:dyDescent="0.5">
      <c r="B31" s="31">
        <v>26</v>
      </c>
      <c r="C31" s="133" t="str">
        <f>IF(นักเรียน!C31="","",นักเรียน!C31)</f>
        <v/>
      </c>
      <c r="D31" s="652" t="str">
        <f>IF(นักเรียน!E31="","",นักเรียน!E31)</f>
        <v/>
      </c>
      <c r="E31" s="653"/>
      <c r="F31" s="366" t="str">
        <f>IF(คิดวิเคราะห์!F31="","",คิดวิเคราะห์!F31)</f>
        <v/>
      </c>
      <c r="G31" s="367" t="str">
        <f>IF(คิดวิเคราะห์!G31="","",คิดวิเคราะห์!G31)</f>
        <v/>
      </c>
      <c r="H31" s="21" t="str">
        <f t="shared" si="0"/>
        <v/>
      </c>
      <c r="I31" s="30" t="str">
        <f t="shared" si="8"/>
        <v/>
      </c>
      <c r="J31" s="163" t="str">
        <f t="shared" si="1"/>
        <v/>
      </c>
      <c r="K31" s="366" t="str">
        <f>IF(คิดวิเคราะห์!H31="","",คิดวิเคราะห์!H31)</f>
        <v/>
      </c>
      <c r="L31" s="367" t="str">
        <f>IF(คิดวิเคราะห์!I31="","",คิดวิเคราะห์!I31)</f>
        <v/>
      </c>
      <c r="M31" s="29" t="str">
        <f t="shared" si="2"/>
        <v/>
      </c>
      <c r="N31" s="30" t="str">
        <f t="shared" si="9"/>
        <v/>
      </c>
      <c r="O31" s="163" t="str">
        <f t="shared" si="3"/>
        <v/>
      </c>
      <c r="P31" s="366" t="str">
        <f>IF(คิดวิเคราะห์!J31="","",คิดวิเคราะห์!J31)</f>
        <v/>
      </c>
      <c r="Q31" s="29" t="str">
        <f t="shared" si="10"/>
        <v/>
      </c>
      <c r="R31" s="30" t="str">
        <f t="shared" si="11"/>
        <v/>
      </c>
      <c r="S31" s="163" t="str">
        <f t="shared" si="4"/>
        <v/>
      </c>
      <c r="T31" s="137" t="str">
        <f t="shared" si="5"/>
        <v/>
      </c>
      <c r="U31" s="22" t="str">
        <f>IF(OR(นักเรียน!N31="ออก",T31=""),"",ROUND(T31/$T$5*$U$5,0))</f>
        <v/>
      </c>
      <c r="V31" s="162" t="str">
        <f t="shared" si="6"/>
        <v/>
      </c>
      <c r="W31" s="138" t="str">
        <f t="shared" si="7"/>
        <v/>
      </c>
      <c r="X31" s="358" t="str">
        <f>IF(คุณลักษณะ!AB31="","",คุณลักษณะ!AB31)</f>
        <v/>
      </c>
      <c r="Y31" s="360"/>
    </row>
    <row r="32" spans="2:25" ht="15.75" customHeight="1" x14ac:dyDescent="0.5">
      <c r="B32" s="31">
        <v>27</v>
      </c>
      <c r="C32" s="133" t="str">
        <f>IF(นักเรียน!C32="","",นักเรียน!C32)</f>
        <v/>
      </c>
      <c r="D32" s="652" t="str">
        <f>IF(นักเรียน!E32="","",นักเรียน!E32)</f>
        <v/>
      </c>
      <c r="E32" s="653"/>
      <c r="F32" s="366" t="str">
        <f>IF(คิดวิเคราะห์!F32="","",คิดวิเคราะห์!F32)</f>
        <v/>
      </c>
      <c r="G32" s="367" t="str">
        <f>IF(คิดวิเคราะห์!G32="","",คิดวิเคราะห์!G32)</f>
        <v/>
      </c>
      <c r="H32" s="21" t="str">
        <f t="shared" si="0"/>
        <v/>
      </c>
      <c r="I32" s="30" t="str">
        <f t="shared" si="8"/>
        <v/>
      </c>
      <c r="J32" s="163" t="str">
        <f t="shared" si="1"/>
        <v/>
      </c>
      <c r="K32" s="366" t="str">
        <f>IF(คิดวิเคราะห์!H32="","",คิดวิเคราะห์!H32)</f>
        <v/>
      </c>
      <c r="L32" s="367" t="str">
        <f>IF(คิดวิเคราะห์!I32="","",คิดวิเคราะห์!I32)</f>
        <v/>
      </c>
      <c r="M32" s="29" t="str">
        <f t="shared" si="2"/>
        <v/>
      </c>
      <c r="N32" s="30" t="str">
        <f t="shared" si="9"/>
        <v/>
      </c>
      <c r="O32" s="163" t="str">
        <f t="shared" si="3"/>
        <v/>
      </c>
      <c r="P32" s="366" t="str">
        <f>IF(คิดวิเคราะห์!J32="","",คิดวิเคราะห์!J32)</f>
        <v/>
      </c>
      <c r="Q32" s="29" t="str">
        <f t="shared" si="10"/>
        <v/>
      </c>
      <c r="R32" s="30" t="str">
        <f t="shared" si="11"/>
        <v/>
      </c>
      <c r="S32" s="163" t="str">
        <f t="shared" si="4"/>
        <v/>
      </c>
      <c r="T32" s="137" t="str">
        <f t="shared" si="5"/>
        <v/>
      </c>
      <c r="U32" s="22" t="str">
        <f>IF(OR(นักเรียน!N32="ออก",T32=""),"",ROUND(T32/$T$5*$U$5,0))</f>
        <v/>
      </c>
      <c r="V32" s="162" t="str">
        <f t="shared" si="6"/>
        <v/>
      </c>
      <c r="W32" s="138" t="str">
        <f t="shared" si="7"/>
        <v/>
      </c>
      <c r="X32" s="358" t="str">
        <f>IF(คุณลักษณะ!AB32="","",คุณลักษณะ!AB32)</f>
        <v/>
      </c>
      <c r="Y32" s="360"/>
    </row>
    <row r="33" spans="2:25" ht="15.75" customHeight="1" x14ac:dyDescent="0.5">
      <c r="B33" s="31">
        <v>28</v>
      </c>
      <c r="C33" s="133" t="str">
        <f>IF(นักเรียน!C33="","",นักเรียน!C33)</f>
        <v/>
      </c>
      <c r="D33" s="652" t="str">
        <f>IF(นักเรียน!E33="","",นักเรียน!E33)</f>
        <v/>
      </c>
      <c r="E33" s="653"/>
      <c r="F33" s="366" t="str">
        <f>IF(คิดวิเคราะห์!F33="","",คิดวิเคราะห์!F33)</f>
        <v/>
      </c>
      <c r="G33" s="367" t="str">
        <f>IF(คิดวิเคราะห์!G33="","",คิดวิเคราะห์!G33)</f>
        <v/>
      </c>
      <c r="H33" s="21" t="str">
        <f t="shared" si="0"/>
        <v/>
      </c>
      <c r="I33" s="30" t="str">
        <f t="shared" si="8"/>
        <v/>
      </c>
      <c r="J33" s="163" t="str">
        <f t="shared" si="1"/>
        <v/>
      </c>
      <c r="K33" s="366" t="str">
        <f>IF(คิดวิเคราะห์!H33="","",คิดวิเคราะห์!H33)</f>
        <v/>
      </c>
      <c r="L33" s="367" t="str">
        <f>IF(คิดวิเคราะห์!I33="","",คิดวิเคราะห์!I33)</f>
        <v/>
      </c>
      <c r="M33" s="29" t="str">
        <f t="shared" si="2"/>
        <v/>
      </c>
      <c r="N33" s="30" t="str">
        <f t="shared" si="9"/>
        <v/>
      </c>
      <c r="O33" s="163" t="str">
        <f t="shared" si="3"/>
        <v/>
      </c>
      <c r="P33" s="366" t="str">
        <f>IF(คิดวิเคราะห์!J33="","",คิดวิเคราะห์!J33)</f>
        <v/>
      </c>
      <c r="Q33" s="29" t="str">
        <f t="shared" si="10"/>
        <v/>
      </c>
      <c r="R33" s="30" t="str">
        <f t="shared" si="11"/>
        <v/>
      </c>
      <c r="S33" s="163" t="str">
        <f t="shared" si="4"/>
        <v/>
      </c>
      <c r="T33" s="137" t="str">
        <f t="shared" si="5"/>
        <v/>
      </c>
      <c r="U33" s="22" t="str">
        <f>IF(OR(นักเรียน!N33="ออก",T33=""),"",ROUND(T33/$T$5*$U$5,0))</f>
        <v/>
      </c>
      <c r="V33" s="162" t="str">
        <f t="shared" si="6"/>
        <v/>
      </c>
      <c r="W33" s="138" t="str">
        <f t="shared" si="7"/>
        <v/>
      </c>
      <c r="X33" s="358" t="str">
        <f>IF(คุณลักษณะ!AB33="","",คุณลักษณะ!AB33)</f>
        <v/>
      </c>
      <c r="Y33" s="360"/>
    </row>
    <row r="34" spans="2:25" ht="15.75" customHeight="1" x14ac:dyDescent="0.5">
      <c r="B34" s="30">
        <v>29</v>
      </c>
      <c r="C34" s="133" t="str">
        <f>IF(นักเรียน!C34="","",นักเรียน!C34)</f>
        <v/>
      </c>
      <c r="D34" s="652" t="str">
        <f>IF(นักเรียน!E34="","",นักเรียน!E34)</f>
        <v/>
      </c>
      <c r="E34" s="653"/>
      <c r="F34" s="366" t="str">
        <f>IF(คิดวิเคราะห์!F34="","",คิดวิเคราะห์!F34)</f>
        <v/>
      </c>
      <c r="G34" s="367" t="str">
        <f>IF(คิดวิเคราะห์!G34="","",คิดวิเคราะห์!G34)</f>
        <v/>
      </c>
      <c r="H34" s="21" t="str">
        <f t="shared" si="0"/>
        <v/>
      </c>
      <c r="I34" s="30" t="str">
        <f t="shared" si="8"/>
        <v/>
      </c>
      <c r="J34" s="163" t="str">
        <f t="shared" si="1"/>
        <v/>
      </c>
      <c r="K34" s="366" t="str">
        <f>IF(คิดวิเคราะห์!H34="","",คิดวิเคราะห์!H34)</f>
        <v/>
      </c>
      <c r="L34" s="367" t="str">
        <f>IF(คิดวิเคราะห์!I34="","",คิดวิเคราะห์!I34)</f>
        <v/>
      </c>
      <c r="M34" s="29" t="str">
        <f t="shared" si="2"/>
        <v/>
      </c>
      <c r="N34" s="30" t="str">
        <f t="shared" si="9"/>
        <v/>
      </c>
      <c r="O34" s="163" t="str">
        <f t="shared" si="3"/>
        <v/>
      </c>
      <c r="P34" s="366" t="str">
        <f>IF(คิดวิเคราะห์!J34="","",คิดวิเคราะห์!J34)</f>
        <v/>
      </c>
      <c r="Q34" s="29" t="str">
        <f t="shared" si="10"/>
        <v/>
      </c>
      <c r="R34" s="30" t="str">
        <f t="shared" si="11"/>
        <v/>
      </c>
      <c r="S34" s="163" t="str">
        <f t="shared" si="4"/>
        <v/>
      </c>
      <c r="T34" s="137" t="str">
        <f t="shared" si="5"/>
        <v/>
      </c>
      <c r="U34" s="22" t="str">
        <f>IF(OR(นักเรียน!N34="ออก",T34=""),"",ROUND(T34/$T$5*$U$5,0))</f>
        <v/>
      </c>
      <c r="V34" s="162" t="str">
        <f t="shared" si="6"/>
        <v/>
      </c>
      <c r="W34" s="138" t="str">
        <f t="shared" si="7"/>
        <v/>
      </c>
      <c r="X34" s="358" t="str">
        <f>IF(คุณลักษณะ!AB34="","",คุณลักษณะ!AB34)</f>
        <v/>
      </c>
      <c r="Y34" s="360"/>
    </row>
    <row r="35" spans="2:25" ht="15.75" customHeight="1" x14ac:dyDescent="0.5">
      <c r="B35" s="31">
        <v>30</v>
      </c>
      <c r="C35" s="133" t="str">
        <f>IF(นักเรียน!C35="","",นักเรียน!C35)</f>
        <v/>
      </c>
      <c r="D35" s="652" t="str">
        <f>IF(นักเรียน!E35="","",นักเรียน!E35)</f>
        <v/>
      </c>
      <c r="E35" s="653"/>
      <c r="F35" s="366" t="str">
        <f>IF(คิดวิเคราะห์!F35="","",คิดวิเคราะห์!F35)</f>
        <v/>
      </c>
      <c r="G35" s="367" t="str">
        <f>IF(คิดวิเคราะห์!G35="","",คิดวิเคราะห์!G35)</f>
        <v/>
      </c>
      <c r="H35" s="21" t="str">
        <f t="shared" si="0"/>
        <v/>
      </c>
      <c r="I35" s="30" t="str">
        <f t="shared" si="8"/>
        <v/>
      </c>
      <c r="J35" s="163" t="str">
        <f t="shared" si="1"/>
        <v/>
      </c>
      <c r="K35" s="366" t="str">
        <f>IF(คิดวิเคราะห์!H35="","",คิดวิเคราะห์!H35)</f>
        <v/>
      </c>
      <c r="L35" s="367" t="str">
        <f>IF(คิดวิเคราะห์!I35="","",คิดวิเคราะห์!I35)</f>
        <v/>
      </c>
      <c r="M35" s="29" t="str">
        <f t="shared" si="2"/>
        <v/>
      </c>
      <c r="N35" s="30" t="str">
        <f t="shared" si="9"/>
        <v/>
      </c>
      <c r="O35" s="163" t="str">
        <f t="shared" si="3"/>
        <v/>
      </c>
      <c r="P35" s="366" t="str">
        <f>IF(คิดวิเคราะห์!J35="","",คิดวิเคราะห์!J35)</f>
        <v/>
      </c>
      <c r="Q35" s="29" t="str">
        <f t="shared" si="10"/>
        <v/>
      </c>
      <c r="R35" s="30" t="str">
        <f t="shared" si="11"/>
        <v/>
      </c>
      <c r="S35" s="163" t="str">
        <f t="shared" si="4"/>
        <v/>
      </c>
      <c r="T35" s="137" t="str">
        <f t="shared" si="5"/>
        <v/>
      </c>
      <c r="U35" s="22" t="str">
        <f>IF(OR(นักเรียน!N35="ออก",T35=""),"",ROUND(T35/$T$5*$U$5,0))</f>
        <v/>
      </c>
      <c r="V35" s="162" t="str">
        <f t="shared" si="6"/>
        <v/>
      </c>
      <c r="W35" s="138" t="str">
        <f t="shared" si="7"/>
        <v/>
      </c>
      <c r="X35" s="358" t="str">
        <f>IF(คุณลักษณะ!AB35="","",คุณลักษณะ!AB35)</f>
        <v/>
      </c>
      <c r="Y35" s="360"/>
    </row>
    <row r="36" spans="2:25" ht="15.75" customHeight="1" x14ac:dyDescent="0.5">
      <c r="B36" s="31">
        <v>31</v>
      </c>
      <c r="C36" s="133" t="str">
        <f>IF(นักเรียน!C36="","",นักเรียน!C36)</f>
        <v/>
      </c>
      <c r="D36" s="652" t="str">
        <f>IF(นักเรียน!E36="","",นักเรียน!E36)</f>
        <v/>
      </c>
      <c r="E36" s="653"/>
      <c r="F36" s="366" t="str">
        <f>IF(คิดวิเคราะห์!F36="","",คิดวิเคราะห์!F36)</f>
        <v/>
      </c>
      <c r="G36" s="367" t="str">
        <f>IF(คิดวิเคราะห์!G36="","",คิดวิเคราะห์!G36)</f>
        <v/>
      </c>
      <c r="H36" s="21" t="str">
        <f t="shared" si="0"/>
        <v/>
      </c>
      <c r="I36" s="30" t="str">
        <f t="shared" si="8"/>
        <v/>
      </c>
      <c r="J36" s="163" t="str">
        <f t="shared" si="1"/>
        <v/>
      </c>
      <c r="K36" s="366" t="str">
        <f>IF(คิดวิเคราะห์!H36="","",คิดวิเคราะห์!H36)</f>
        <v/>
      </c>
      <c r="L36" s="367" t="str">
        <f>IF(คิดวิเคราะห์!I36="","",คิดวิเคราะห์!I36)</f>
        <v/>
      </c>
      <c r="M36" s="29" t="str">
        <f t="shared" si="2"/>
        <v/>
      </c>
      <c r="N36" s="30" t="str">
        <f t="shared" si="9"/>
        <v/>
      </c>
      <c r="O36" s="163" t="str">
        <f t="shared" si="3"/>
        <v/>
      </c>
      <c r="P36" s="366" t="str">
        <f>IF(คิดวิเคราะห์!J36="","",คิดวิเคราะห์!J36)</f>
        <v/>
      </c>
      <c r="Q36" s="29" t="str">
        <f t="shared" si="10"/>
        <v/>
      </c>
      <c r="R36" s="30" t="str">
        <f t="shared" si="11"/>
        <v/>
      </c>
      <c r="S36" s="163" t="str">
        <f t="shared" si="4"/>
        <v/>
      </c>
      <c r="T36" s="137" t="str">
        <f t="shared" si="5"/>
        <v/>
      </c>
      <c r="U36" s="22" t="str">
        <f>IF(OR(นักเรียน!N36="ออก",T36=""),"",ROUND(T36/$T$5*$U$5,0))</f>
        <v/>
      </c>
      <c r="V36" s="162" t="str">
        <f t="shared" si="6"/>
        <v/>
      </c>
      <c r="W36" s="138" t="str">
        <f t="shared" si="7"/>
        <v/>
      </c>
      <c r="X36" s="358" t="str">
        <f>IF(คุณลักษณะ!AB36="","",คุณลักษณะ!AB36)</f>
        <v/>
      </c>
      <c r="Y36" s="360"/>
    </row>
    <row r="37" spans="2:25" ht="15.75" customHeight="1" x14ac:dyDescent="0.5">
      <c r="B37" s="31">
        <v>32</v>
      </c>
      <c r="C37" s="133" t="str">
        <f>IF(นักเรียน!C37="","",นักเรียน!C37)</f>
        <v/>
      </c>
      <c r="D37" s="652" t="str">
        <f>IF(นักเรียน!E37="","",นักเรียน!E37)</f>
        <v/>
      </c>
      <c r="E37" s="653"/>
      <c r="F37" s="366" t="str">
        <f>IF(คิดวิเคราะห์!F37="","",คิดวิเคราะห์!F37)</f>
        <v/>
      </c>
      <c r="G37" s="367" t="str">
        <f>IF(คิดวิเคราะห์!G37="","",คิดวิเคราะห์!G37)</f>
        <v/>
      </c>
      <c r="H37" s="21" t="str">
        <f t="shared" si="0"/>
        <v/>
      </c>
      <c r="I37" s="30" t="str">
        <f t="shared" si="8"/>
        <v/>
      </c>
      <c r="J37" s="163" t="str">
        <f t="shared" si="1"/>
        <v/>
      </c>
      <c r="K37" s="366" t="str">
        <f>IF(คิดวิเคราะห์!H37="","",คิดวิเคราะห์!H37)</f>
        <v/>
      </c>
      <c r="L37" s="367" t="str">
        <f>IF(คิดวิเคราะห์!I37="","",คิดวิเคราะห์!I37)</f>
        <v/>
      </c>
      <c r="M37" s="29" t="str">
        <f t="shared" si="2"/>
        <v/>
      </c>
      <c r="N37" s="30" t="str">
        <f t="shared" si="9"/>
        <v/>
      </c>
      <c r="O37" s="163" t="str">
        <f t="shared" si="3"/>
        <v/>
      </c>
      <c r="P37" s="366" t="str">
        <f>IF(คิดวิเคราะห์!J37="","",คิดวิเคราะห์!J37)</f>
        <v/>
      </c>
      <c r="Q37" s="29" t="str">
        <f t="shared" si="10"/>
        <v/>
      </c>
      <c r="R37" s="30" t="str">
        <f t="shared" si="11"/>
        <v/>
      </c>
      <c r="S37" s="163" t="str">
        <f t="shared" si="4"/>
        <v/>
      </c>
      <c r="T37" s="137" t="str">
        <f t="shared" si="5"/>
        <v/>
      </c>
      <c r="U37" s="22" t="str">
        <f>IF(OR(นักเรียน!N37="ออก",T37=""),"",ROUND(T37/$T$5*$U$5,0))</f>
        <v/>
      </c>
      <c r="V37" s="162" t="str">
        <f t="shared" si="6"/>
        <v/>
      </c>
      <c r="W37" s="138" t="str">
        <f t="shared" si="7"/>
        <v/>
      </c>
      <c r="X37" s="358" t="str">
        <f>IF(คุณลักษณะ!AB37="","",คุณลักษณะ!AB37)</f>
        <v/>
      </c>
      <c r="Y37" s="360"/>
    </row>
    <row r="38" spans="2:25" ht="15.75" customHeight="1" x14ac:dyDescent="0.5">
      <c r="B38" s="31">
        <v>33</v>
      </c>
      <c r="C38" s="133" t="str">
        <f>IF(นักเรียน!C38="","",นักเรียน!C38)</f>
        <v/>
      </c>
      <c r="D38" s="652" t="str">
        <f>IF(นักเรียน!E38="","",นักเรียน!E38)</f>
        <v/>
      </c>
      <c r="E38" s="653"/>
      <c r="F38" s="366" t="str">
        <f>IF(คิดวิเคราะห์!F38="","",คิดวิเคราะห์!F38)</f>
        <v/>
      </c>
      <c r="G38" s="367" t="str">
        <f>IF(คิดวิเคราะห์!G38="","",คิดวิเคราะห์!G38)</f>
        <v/>
      </c>
      <c r="H38" s="21" t="str">
        <f t="shared" si="0"/>
        <v/>
      </c>
      <c r="I38" s="30" t="str">
        <f t="shared" si="8"/>
        <v/>
      </c>
      <c r="J38" s="163" t="str">
        <f t="shared" si="1"/>
        <v/>
      </c>
      <c r="K38" s="366" t="str">
        <f>IF(คิดวิเคราะห์!H38="","",คิดวิเคราะห์!H38)</f>
        <v/>
      </c>
      <c r="L38" s="367" t="str">
        <f>IF(คิดวิเคราะห์!I38="","",คิดวิเคราะห์!I38)</f>
        <v/>
      </c>
      <c r="M38" s="29" t="str">
        <f t="shared" si="2"/>
        <v/>
      </c>
      <c r="N38" s="30" t="str">
        <f t="shared" si="9"/>
        <v/>
      </c>
      <c r="O38" s="163" t="str">
        <f t="shared" si="3"/>
        <v/>
      </c>
      <c r="P38" s="366" t="str">
        <f>IF(คิดวิเคราะห์!J38="","",คิดวิเคราะห์!J38)</f>
        <v/>
      </c>
      <c r="Q38" s="29" t="str">
        <f t="shared" si="10"/>
        <v/>
      </c>
      <c r="R38" s="30" t="str">
        <f t="shared" si="11"/>
        <v/>
      </c>
      <c r="S38" s="163" t="str">
        <f t="shared" si="4"/>
        <v/>
      </c>
      <c r="T38" s="137" t="str">
        <f t="shared" si="5"/>
        <v/>
      </c>
      <c r="U38" s="22" t="str">
        <f>IF(OR(นักเรียน!N38="ออก",T38=""),"",ROUND(T38/$T$5*$U$5,0))</f>
        <v/>
      </c>
      <c r="V38" s="162" t="str">
        <f t="shared" si="6"/>
        <v/>
      </c>
      <c r="W38" s="138" t="str">
        <f t="shared" si="7"/>
        <v/>
      </c>
      <c r="X38" s="358" t="str">
        <f>IF(คุณลักษณะ!AB38="","",คุณลักษณะ!AB38)</f>
        <v/>
      </c>
      <c r="Y38" s="360"/>
    </row>
    <row r="39" spans="2:25" ht="15.75" customHeight="1" x14ac:dyDescent="0.5">
      <c r="B39" s="31">
        <v>34</v>
      </c>
      <c r="C39" s="133" t="str">
        <f>IF(นักเรียน!C39="","",นักเรียน!C39)</f>
        <v/>
      </c>
      <c r="D39" s="652" t="str">
        <f>IF(นักเรียน!E39="","",นักเรียน!E39)</f>
        <v/>
      </c>
      <c r="E39" s="653"/>
      <c r="F39" s="366" t="str">
        <f>IF(คิดวิเคราะห์!F39="","",คิดวิเคราะห์!F39)</f>
        <v/>
      </c>
      <c r="G39" s="367" t="str">
        <f>IF(คิดวิเคราะห์!G39="","",คิดวิเคราะห์!G39)</f>
        <v/>
      </c>
      <c r="H39" s="21" t="str">
        <f t="shared" si="0"/>
        <v/>
      </c>
      <c r="I39" s="30" t="str">
        <f t="shared" si="8"/>
        <v/>
      </c>
      <c r="J39" s="163" t="str">
        <f t="shared" si="1"/>
        <v/>
      </c>
      <c r="K39" s="366" t="str">
        <f>IF(คิดวิเคราะห์!H39="","",คิดวิเคราะห์!H39)</f>
        <v/>
      </c>
      <c r="L39" s="367" t="str">
        <f>IF(คิดวิเคราะห์!I39="","",คิดวิเคราะห์!I39)</f>
        <v/>
      </c>
      <c r="M39" s="29" t="str">
        <f t="shared" si="2"/>
        <v/>
      </c>
      <c r="N39" s="30" t="str">
        <f t="shared" si="9"/>
        <v/>
      </c>
      <c r="O39" s="163" t="str">
        <f t="shared" si="3"/>
        <v/>
      </c>
      <c r="P39" s="366" t="str">
        <f>IF(คิดวิเคราะห์!J39="","",คิดวิเคราะห์!J39)</f>
        <v/>
      </c>
      <c r="Q39" s="29" t="str">
        <f t="shared" si="10"/>
        <v/>
      </c>
      <c r="R39" s="30" t="str">
        <f t="shared" si="11"/>
        <v/>
      </c>
      <c r="S39" s="163" t="str">
        <f t="shared" si="4"/>
        <v/>
      </c>
      <c r="T39" s="137" t="str">
        <f t="shared" si="5"/>
        <v/>
      </c>
      <c r="U39" s="22" t="str">
        <f>IF(OR(นักเรียน!N39="ออก",T39=""),"",ROUND(T39/$T$5*$U$5,0))</f>
        <v/>
      </c>
      <c r="V39" s="162" t="str">
        <f t="shared" si="6"/>
        <v/>
      </c>
      <c r="W39" s="138" t="str">
        <f t="shared" si="7"/>
        <v/>
      </c>
      <c r="X39" s="358" t="str">
        <f>IF(คุณลักษณะ!AB39="","",คุณลักษณะ!AB39)</f>
        <v/>
      </c>
      <c r="Y39" s="360"/>
    </row>
    <row r="40" spans="2:25" ht="15.75" customHeight="1" x14ac:dyDescent="0.5">
      <c r="B40" s="31">
        <v>35</v>
      </c>
      <c r="C40" s="133" t="str">
        <f>IF(นักเรียน!C40="","",นักเรียน!C40)</f>
        <v/>
      </c>
      <c r="D40" s="652" t="str">
        <f>IF(นักเรียน!E40="","",นักเรียน!E40)</f>
        <v/>
      </c>
      <c r="E40" s="653"/>
      <c r="F40" s="366" t="str">
        <f>IF(คิดวิเคราะห์!F40="","",คิดวิเคราะห์!F40)</f>
        <v/>
      </c>
      <c r="G40" s="367" t="str">
        <f>IF(คิดวิเคราะห์!G40="","",คิดวิเคราะห์!G40)</f>
        <v/>
      </c>
      <c r="H40" s="21" t="str">
        <f t="shared" si="0"/>
        <v/>
      </c>
      <c r="I40" s="30" t="str">
        <f t="shared" si="8"/>
        <v/>
      </c>
      <c r="J40" s="163" t="str">
        <f t="shared" si="1"/>
        <v/>
      </c>
      <c r="K40" s="366" t="str">
        <f>IF(คิดวิเคราะห์!H40="","",คิดวิเคราะห์!H40)</f>
        <v/>
      </c>
      <c r="L40" s="367" t="str">
        <f>IF(คิดวิเคราะห์!I40="","",คิดวิเคราะห์!I40)</f>
        <v/>
      </c>
      <c r="M40" s="29" t="str">
        <f t="shared" si="2"/>
        <v/>
      </c>
      <c r="N40" s="30" t="str">
        <f t="shared" si="9"/>
        <v/>
      </c>
      <c r="O40" s="163" t="str">
        <f t="shared" si="3"/>
        <v/>
      </c>
      <c r="P40" s="366" t="str">
        <f>IF(คิดวิเคราะห์!J40="","",คิดวิเคราะห์!J40)</f>
        <v/>
      </c>
      <c r="Q40" s="29" t="str">
        <f t="shared" si="10"/>
        <v/>
      </c>
      <c r="R40" s="30" t="str">
        <f t="shared" si="11"/>
        <v/>
      </c>
      <c r="S40" s="163" t="str">
        <f t="shared" si="4"/>
        <v/>
      </c>
      <c r="T40" s="137" t="str">
        <f t="shared" si="5"/>
        <v/>
      </c>
      <c r="U40" s="22" t="str">
        <f>IF(OR(นักเรียน!N40="ออก",T40=""),"",ROUND(T40/$T$5*$U$5,0))</f>
        <v/>
      </c>
      <c r="V40" s="162" t="str">
        <f t="shared" si="6"/>
        <v/>
      </c>
      <c r="W40" s="138" t="str">
        <f t="shared" si="7"/>
        <v/>
      </c>
      <c r="X40" s="358" t="str">
        <f>IF(คุณลักษณะ!AB40="","",คุณลักษณะ!AB40)</f>
        <v/>
      </c>
      <c r="Y40" s="360"/>
    </row>
    <row r="41" spans="2:25" ht="15.75" customHeight="1" x14ac:dyDescent="0.5">
      <c r="B41" s="31">
        <v>36</v>
      </c>
      <c r="C41" s="133" t="str">
        <f>IF(นักเรียน!C41="","",นักเรียน!C41)</f>
        <v/>
      </c>
      <c r="D41" s="652" t="str">
        <f>IF(นักเรียน!E41="","",นักเรียน!E41)</f>
        <v/>
      </c>
      <c r="E41" s="653"/>
      <c r="F41" s="366" t="str">
        <f>IF(คิดวิเคราะห์!F41="","",คิดวิเคราะห์!F41)</f>
        <v/>
      </c>
      <c r="G41" s="367" t="str">
        <f>IF(คิดวิเคราะห์!G41="","",คิดวิเคราะห์!G41)</f>
        <v/>
      </c>
      <c r="H41" s="21" t="str">
        <f t="shared" si="0"/>
        <v/>
      </c>
      <c r="I41" s="30" t="str">
        <f t="shared" si="8"/>
        <v/>
      </c>
      <c r="J41" s="163" t="str">
        <f t="shared" si="1"/>
        <v/>
      </c>
      <c r="K41" s="366" t="str">
        <f>IF(คิดวิเคราะห์!H41="","",คิดวิเคราะห์!H41)</f>
        <v/>
      </c>
      <c r="L41" s="367" t="str">
        <f>IF(คิดวิเคราะห์!I41="","",คิดวิเคราะห์!I41)</f>
        <v/>
      </c>
      <c r="M41" s="29" t="str">
        <f t="shared" si="2"/>
        <v/>
      </c>
      <c r="N41" s="30" t="str">
        <f t="shared" si="9"/>
        <v/>
      </c>
      <c r="O41" s="163" t="str">
        <f t="shared" si="3"/>
        <v/>
      </c>
      <c r="P41" s="366" t="str">
        <f>IF(คิดวิเคราะห์!J41="","",คิดวิเคราะห์!J41)</f>
        <v/>
      </c>
      <c r="Q41" s="29" t="str">
        <f t="shared" si="10"/>
        <v/>
      </c>
      <c r="R41" s="30" t="str">
        <f t="shared" si="11"/>
        <v/>
      </c>
      <c r="S41" s="163" t="str">
        <f t="shared" si="4"/>
        <v/>
      </c>
      <c r="T41" s="137" t="str">
        <f t="shared" si="5"/>
        <v/>
      </c>
      <c r="U41" s="22" t="str">
        <f>IF(OR(นักเรียน!N41="ออก",T41=""),"",ROUND(T41/$T$5*$U$5,0))</f>
        <v/>
      </c>
      <c r="V41" s="162" t="str">
        <f t="shared" si="6"/>
        <v/>
      </c>
      <c r="W41" s="138" t="str">
        <f t="shared" si="7"/>
        <v/>
      </c>
      <c r="X41" s="358" t="str">
        <f>IF(คุณลักษณะ!AB41="","",คุณลักษณะ!AB41)</f>
        <v/>
      </c>
      <c r="Y41" s="360"/>
    </row>
    <row r="42" spans="2:25" ht="15.75" customHeight="1" x14ac:dyDescent="0.5">
      <c r="B42" s="31">
        <v>37</v>
      </c>
      <c r="C42" s="133" t="str">
        <f>IF(นักเรียน!C42="","",นักเรียน!C42)</f>
        <v/>
      </c>
      <c r="D42" s="652" t="str">
        <f>IF(นักเรียน!E42="","",นักเรียน!E42)</f>
        <v/>
      </c>
      <c r="E42" s="653"/>
      <c r="F42" s="366" t="str">
        <f>IF(คิดวิเคราะห์!F42="","",คิดวิเคราะห์!F42)</f>
        <v/>
      </c>
      <c r="G42" s="367" t="str">
        <f>IF(คิดวิเคราะห์!G42="","",คิดวิเคราะห์!G42)</f>
        <v/>
      </c>
      <c r="H42" s="21" t="str">
        <f t="shared" si="0"/>
        <v/>
      </c>
      <c r="I42" s="30" t="str">
        <f t="shared" si="8"/>
        <v/>
      </c>
      <c r="J42" s="163" t="str">
        <f t="shared" si="1"/>
        <v/>
      </c>
      <c r="K42" s="366" t="str">
        <f>IF(คิดวิเคราะห์!H42="","",คิดวิเคราะห์!H42)</f>
        <v/>
      </c>
      <c r="L42" s="367" t="str">
        <f>IF(คิดวิเคราะห์!I42="","",คิดวิเคราะห์!I42)</f>
        <v/>
      </c>
      <c r="M42" s="29" t="str">
        <f t="shared" si="2"/>
        <v/>
      </c>
      <c r="N42" s="30" t="str">
        <f t="shared" si="9"/>
        <v/>
      </c>
      <c r="O42" s="163" t="str">
        <f t="shared" si="3"/>
        <v/>
      </c>
      <c r="P42" s="366" t="str">
        <f>IF(คิดวิเคราะห์!J42="","",คิดวิเคราะห์!J42)</f>
        <v/>
      </c>
      <c r="Q42" s="29" t="str">
        <f t="shared" si="10"/>
        <v/>
      </c>
      <c r="R42" s="30" t="str">
        <f t="shared" si="11"/>
        <v/>
      </c>
      <c r="S42" s="163" t="str">
        <f t="shared" si="4"/>
        <v/>
      </c>
      <c r="T42" s="137" t="str">
        <f t="shared" si="5"/>
        <v/>
      </c>
      <c r="U42" s="22" t="str">
        <f>IF(OR(นักเรียน!N42="ออก",T42=""),"",ROUND(T42/$T$5*$U$5,0))</f>
        <v/>
      </c>
      <c r="V42" s="162" t="str">
        <f t="shared" si="6"/>
        <v/>
      </c>
      <c r="W42" s="138" t="str">
        <f t="shared" si="7"/>
        <v/>
      </c>
      <c r="X42" s="358" t="str">
        <f>IF(คุณลักษณะ!AB42="","",คุณลักษณะ!AB42)</f>
        <v/>
      </c>
      <c r="Y42" s="360"/>
    </row>
    <row r="43" spans="2:25" ht="15.75" customHeight="1" x14ac:dyDescent="0.5">
      <c r="B43" s="31">
        <v>38</v>
      </c>
      <c r="C43" s="133" t="str">
        <f>IF(นักเรียน!C43="","",นักเรียน!C43)</f>
        <v/>
      </c>
      <c r="D43" s="652" t="str">
        <f>IF(นักเรียน!E43="","",นักเรียน!E43)</f>
        <v/>
      </c>
      <c r="E43" s="653"/>
      <c r="F43" s="366" t="str">
        <f>IF(คิดวิเคราะห์!F43="","",คิดวิเคราะห์!F43)</f>
        <v/>
      </c>
      <c r="G43" s="367" t="str">
        <f>IF(คิดวิเคราะห์!G43="","",คิดวิเคราะห์!G43)</f>
        <v/>
      </c>
      <c r="H43" s="21" t="str">
        <f t="shared" si="0"/>
        <v/>
      </c>
      <c r="I43" s="30" t="str">
        <f t="shared" si="8"/>
        <v/>
      </c>
      <c r="J43" s="163" t="str">
        <f t="shared" si="1"/>
        <v/>
      </c>
      <c r="K43" s="366" t="str">
        <f>IF(คิดวิเคราะห์!H43="","",คิดวิเคราะห์!H43)</f>
        <v/>
      </c>
      <c r="L43" s="367" t="str">
        <f>IF(คิดวิเคราะห์!I43="","",คิดวิเคราะห์!I43)</f>
        <v/>
      </c>
      <c r="M43" s="29" t="str">
        <f t="shared" si="2"/>
        <v/>
      </c>
      <c r="N43" s="30" t="str">
        <f t="shared" si="9"/>
        <v/>
      </c>
      <c r="O43" s="163" t="str">
        <f t="shared" si="3"/>
        <v/>
      </c>
      <c r="P43" s="366" t="str">
        <f>IF(คิดวิเคราะห์!J43="","",คิดวิเคราะห์!J43)</f>
        <v/>
      </c>
      <c r="Q43" s="29" t="str">
        <f t="shared" si="10"/>
        <v/>
      </c>
      <c r="R43" s="30" t="str">
        <f t="shared" si="11"/>
        <v/>
      </c>
      <c r="S43" s="163" t="str">
        <f t="shared" si="4"/>
        <v/>
      </c>
      <c r="T43" s="137" t="str">
        <f t="shared" si="5"/>
        <v/>
      </c>
      <c r="U43" s="22" t="str">
        <f>IF(OR(นักเรียน!N43="ออก",T43=""),"",ROUND(T43/$T$5*$U$5,0))</f>
        <v/>
      </c>
      <c r="V43" s="162" t="str">
        <f t="shared" si="6"/>
        <v/>
      </c>
      <c r="W43" s="138" t="str">
        <f t="shared" si="7"/>
        <v/>
      </c>
      <c r="X43" s="358" t="str">
        <f>IF(คุณลักษณะ!AB43="","",คุณลักษณะ!AB43)</f>
        <v/>
      </c>
      <c r="Y43" s="360"/>
    </row>
    <row r="44" spans="2:25" ht="15.75" customHeight="1" x14ac:dyDescent="0.5">
      <c r="B44" s="31">
        <v>39</v>
      </c>
      <c r="C44" s="133" t="str">
        <f>IF(นักเรียน!C44="","",นักเรียน!C44)</f>
        <v/>
      </c>
      <c r="D44" s="652" t="str">
        <f>IF(นักเรียน!E44="","",นักเรียน!E44)</f>
        <v/>
      </c>
      <c r="E44" s="653"/>
      <c r="F44" s="366" t="str">
        <f>IF(คิดวิเคราะห์!F44="","",คิดวิเคราะห์!F44)</f>
        <v/>
      </c>
      <c r="G44" s="367" t="str">
        <f>IF(คิดวิเคราะห์!G44="","",คิดวิเคราะห์!G44)</f>
        <v/>
      </c>
      <c r="H44" s="21" t="str">
        <f t="shared" si="0"/>
        <v/>
      </c>
      <c r="I44" s="30" t="str">
        <f t="shared" si="8"/>
        <v/>
      </c>
      <c r="J44" s="163" t="str">
        <f t="shared" si="1"/>
        <v/>
      </c>
      <c r="K44" s="366" t="str">
        <f>IF(คิดวิเคราะห์!H44="","",คิดวิเคราะห์!H44)</f>
        <v/>
      </c>
      <c r="L44" s="367" t="str">
        <f>IF(คิดวิเคราะห์!I44="","",คิดวิเคราะห์!I44)</f>
        <v/>
      </c>
      <c r="M44" s="29" t="str">
        <f t="shared" si="2"/>
        <v/>
      </c>
      <c r="N44" s="30" t="str">
        <f t="shared" si="9"/>
        <v/>
      </c>
      <c r="O44" s="163" t="str">
        <f t="shared" si="3"/>
        <v/>
      </c>
      <c r="P44" s="366" t="str">
        <f>IF(คิดวิเคราะห์!J44="","",คิดวิเคราะห์!J44)</f>
        <v/>
      </c>
      <c r="Q44" s="29" t="str">
        <f t="shared" si="10"/>
        <v/>
      </c>
      <c r="R44" s="30" t="str">
        <f t="shared" si="11"/>
        <v/>
      </c>
      <c r="S44" s="163" t="str">
        <f t="shared" si="4"/>
        <v/>
      </c>
      <c r="T44" s="137" t="str">
        <f t="shared" si="5"/>
        <v/>
      </c>
      <c r="U44" s="22" t="str">
        <f>IF(OR(นักเรียน!N44="ออก",T44=""),"",ROUND(T44/$T$5*$U$5,0))</f>
        <v/>
      </c>
      <c r="V44" s="162" t="str">
        <f t="shared" si="6"/>
        <v/>
      </c>
      <c r="W44" s="138" t="str">
        <f t="shared" si="7"/>
        <v/>
      </c>
      <c r="X44" s="358" t="str">
        <f>IF(คุณลักษณะ!AB44="","",คุณลักษณะ!AB44)</f>
        <v/>
      </c>
      <c r="Y44" s="360"/>
    </row>
    <row r="45" spans="2:25" ht="15.75" customHeight="1" x14ac:dyDescent="0.5">
      <c r="B45" s="31">
        <v>40</v>
      </c>
      <c r="C45" s="133" t="str">
        <f>IF(นักเรียน!C45="","",นักเรียน!C45)</f>
        <v/>
      </c>
      <c r="D45" s="652" t="str">
        <f>IF(นักเรียน!E45="","",นักเรียน!E45)</f>
        <v/>
      </c>
      <c r="E45" s="653"/>
      <c r="F45" s="366" t="str">
        <f>IF(คิดวิเคราะห์!F45="","",คิดวิเคราะห์!F45)</f>
        <v/>
      </c>
      <c r="G45" s="367" t="str">
        <f>IF(คิดวิเคราะห์!G45="","",คิดวิเคราะห์!G45)</f>
        <v/>
      </c>
      <c r="H45" s="21" t="str">
        <f t="shared" si="0"/>
        <v/>
      </c>
      <c r="I45" s="30" t="str">
        <f t="shared" si="8"/>
        <v/>
      </c>
      <c r="J45" s="163" t="str">
        <f t="shared" si="1"/>
        <v/>
      </c>
      <c r="K45" s="366" t="str">
        <f>IF(คิดวิเคราะห์!H45="","",คิดวิเคราะห์!H45)</f>
        <v/>
      </c>
      <c r="L45" s="367" t="str">
        <f>IF(คิดวิเคราะห์!I45="","",คิดวิเคราะห์!I45)</f>
        <v/>
      </c>
      <c r="M45" s="29" t="str">
        <f t="shared" si="2"/>
        <v/>
      </c>
      <c r="N45" s="30" t="str">
        <f t="shared" si="9"/>
        <v/>
      </c>
      <c r="O45" s="163" t="str">
        <f t="shared" si="3"/>
        <v/>
      </c>
      <c r="P45" s="366" t="str">
        <f>IF(คิดวิเคราะห์!J45="","",คิดวิเคราะห์!J45)</f>
        <v/>
      </c>
      <c r="Q45" s="29" t="str">
        <f t="shared" si="10"/>
        <v/>
      </c>
      <c r="R45" s="30" t="str">
        <f t="shared" si="11"/>
        <v/>
      </c>
      <c r="S45" s="163" t="str">
        <f t="shared" si="4"/>
        <v/>
      </c>
      <c r="T45" s="137" t="str">
        <f t="shared" si="5"/>
        <v/>
      </c>
      <c r="U45" s="22" t="str">
        <f>IF(OR(นักเรียน!N45="ออก",T45=""),"",ROUND(T45/$T$5*$U$5,0))</f>
        <v/>
      </c>
      <c r="V45" s="162" t="str">
        <f t="shared" si="6"/>
        <v/>
      </c>
      <c r="W45" s="138" t="str">
        <f t="shared" si="7"/>
        <v/>
      </c>
      <c r="X45" s="358" t="str">
        <f>IF(คุณลักษณะ!AB45="","",คุณลักษณะ!AB45)</f>
        <v/>
      </c>
      <c r="Y45" s="360"/>
    </row>
    <row r="46" spans="2:25" ht="15.75" customHeight="1" x14ac:dyDescent="0.5">
      <c r="B46" s="136">
        <v>41</v>
      </c>
      <c r="C46" s="133" t="str">
        <f>IF(นักเรียน!C46="","",นักเรียน!C46)</f>
        <v/>
      </c>
      <c r="D46" s="652" t="str">
        <f>IF(นักเรียน!E46="","",นักเรียน!E46)</f>
        <v/>
      </c>
      <c r="E46" s="653"/>
      <c r="F46" s="366" t="str">
        <f>IF(คิดวิเคราะห์!F46="","",คิดวิเคราะห์!F46)</f>
        <v/>
      </c>
      <c r="G46" s="367" t="str">
        <f>IF(คิดวิเคราะห์!G46="","",คิดวิเคราะห์!G46)</f>
        <v/>
      </c>
      <c r="H46" s="21" t="str">
        <f t="shared" ref="H46:H55" si="12">IF(SUM(F46:G46),SUM(F46:G46),"")</f>
        <v/>
      </c>
      <c r="I46" s="196" t="str">
        <f t="shared" ref="I46:I55" si="13">IF(H46="","",ROUND(H46/$H$5*$I$5,0))</f>
        <v/>
      </c>
      <c r="J46" s="197" t="str">
        <f t="shared" ref="J46:J55" si="14">IF(I46="","",VLOOKUP(I46,grade3,4,TRUE))</f>
        <v/>
      </c>
      <c r="K46" s="366" t="str">
        <f>IF(คิดวิเคราะห์!H46="","",คิดวิเคราะห์!H46)</f>
        <v/>
      </c>
      <c r="L46" s="367" t="str">
        <f>IF(คิดวิเคราะห์!I46="","",คิดวิเคราะห์!I46)</f>
        <v/>
      </c>
      <c r="M46" s="29" t="str">
        <f t="shared" ref="M46:M55" si="15">IF(SUM(K46:L46),SUM(K46:L46),"")</f>
        <v/>
      </c>
      <c r="N46" s="196" t="str">
        <f t="shared" ref="N46:N55" si="16">IF(M46="","",ROUND(M46/$M$5*$N$5,0))</f>
        <v/>
      </c>
      <c r="O46" s="197" t="str">
        <f t="shared" ref="O46:O55" si="17">IF(N46="","",VLOOKUP(N46,grade3,4,TRUE))</f>
        <v/>
      </c>
      <c r="P46" s="366" t="str">
        <f>IF(คิดวิเคราะห์!J46="","",คิดวิเคราะห์!J46)</f>
        <v/>
      </c>
      <c r="Q46" s="29" t="str">
        <f t="shared" ref="Q46:Q55" si="18">IF(SUM(P46:P46),SUM(P46:P46),"")</f>
        <v/>
      </c>
      <c r="R46" s="196" t="str">
        <f t="shared" ref="R46:R55" si="19">IF(Q46="","",ROUND(Q46/$Q$5*$R$5,0))</f>
        <v/>
      </c>
      <c r="S46" s="197" t="str">
        <f t="shared" ref="S46:S55" si="20">IF(R46="","",VLOOKUP(R46,grade3,4,TRUE))</f>
        <v/>
      </c>
      <c r="T46" s="198" t="str">
        <f t="shared" ref="T46:T55" si="21">IF(SUM(H46,M46,Q46),SUM(H46,M46,Q46),"")</f>
        <v/>
      </c>
      <c r="U46" s="22" t="str">
        <f>IF(OR(นักเรียน!N46="ออก",T46=""),"",ROUND(T46/$T$5*$U$5,0))</f>
        <v/>
      </c>
      <c r="V46" s="162" t="str">
        <f t="shared" ref="V46:V55" si="22">IF(U46="","",VLOOKUP(U46,grade3,5,TRUE))</f>
        <v/>
      </c>
      <c r="W46" s="138" t="str">
        <f t="shared" ref="W46:W55" si="23">IF(U46="","",VLOOKUP(U46,grade3,4,TRUE))</f>
        <v/>
      </c>
      <c r="X46" s="358" t="str">
        <f>IF(คุณลักษณะ!AB46="","",คุณลักษณะ!AB46)</f>
        <v/>
      </c>
      <c r="Y46" s="360"/>
    </row>
    <row r="47" spans="2:25" ht="15.75" customHeight="1" x14ac:dyDescent="0.5">
      <c r="B47" s="136">
        <v>42</v>
      </c>
      <c r="C47" s="133" t="str">
        <f>IF(นักเรียน!C47="","",นักเรียน!C47)</f>
        <v/>
      </c>
      <c r="D47" s="652" t="str">
        <f>IF(นักเรียน!E47="","",นักเรียน!E47)</f>
        <v/>
      </c>
      <c r="E47" s="653"/>
      <c r="F47" s="366" t="str">
        <f>IF(คิดวิเคราะห์!F47="","",คิดวิเคราะห์!F47)</f>
        <v/>
      </c>
      <c r="G47" s="367" t="str">
        <f>IF(คิดวิเคราะห์!G47="","",คิดวิเคราะห์!G47)</f>
        <v/>
      </c>
      <c r="H47" s="21" t="str">
        <f t="shared" si="12"/>
        <v/>
      </c>
      <c r="I47" s="196" t="str">
        <f t="shared" si="13"/>
        <v/>
      </c>
      <c r="J47" s="197" t="str">
        <f t="shared" si="14"/>
        <v/>
      </c>
      <c r="K47" s="366" t="str">
        <f>IF(คิดวิเคราะห์!H47="","",คิดวิเคราะห์!H47)</f>
        <v/>
      </c>
      <c r="L47" s="367" t="str">
        <f>IF(คิดวิเคราะห์!I47="","",คิดวิเคราะห์!I47)</f>
        <v/>
      </c>
      <c r="M47" s="29" t="str">
        <f t="shared" si="15"/>
        <v/>
      </c>
      <c r="N47" s="196" t="str">
        <f t="shared" si="16"/>
        <v/>
      </c>
      <c r="O47" s="197" t="str">
        <f t="shared" si="17"/>
        <v/>
      </c>
      <c r="P47" s="366" t="str">
        <f>IF(คิดวิเคราะห์!J47="","",คิดวิเคราะห์!J47)</f>
        <v/>
      </c>
      <c r="Q47" s="29" t="str">
        <f t="shared" si="18"/>
        <v/>
      </c>
      <c r="R47" s="196" t="str">
        <f t="shared" si="19"/>
        <v/>
      </c>
      <c r="S47" s="197" t="str">
        <f t="shared" si="20"/>
        <v/>
      </c>
      <c r="T47" s="198" t="str">
        <f t="shared" si="21"/>
        <v/>
      </c>
      <c r="U47" s="22" t="str">
        <f>IF(OR(นักเรียน!N47="ออก",T47=""),"",ROUND(T47/$T$5*$U$5,0))</f>
        <v/>
      </c>
      <c r="V47" s="162" t="str">
        <f t="shared" si="22"/>
        <v/>
      </c>
      <c r="W47" s="138" t="str">
        <f t="shared" si="23"/>
        <v/>
      </c>
      <c r="X47" s="358" t="str">
        <f>IF(คุณลักษณะ!AB47="","",คุณลักษณะ!AB47)</f>
        <v/>
      </c>
      <c r="Y47" s="360"/>
    </row>
    <row r="48" spans="2:25" ht="15.75" customHeight="1" x14ac:dyDescent="0.5">
      <c r="B48" s="136">
        <v>43</v>
      </c>
      <c r="C48" s="133" t="str">
        <f>IF(นักเรียน!C48="","",นักเรียน!C48)</f>
        <v/>
      </c>
      <c r="D48" s="652" t="str">
        <f>IF(นักเรียน!E48="","",นักเรียน!E48)</f>
        <v/>
      </c>
      <c r="E48" s="653"/>
      <c r="F48" s="366" t="str">
        <f>IF(คิดวิเคราะห์!F48="","",คิดวิเคราะห์!F48)</f>
        <v/>
      </c>
      <c r="G48" s="367" t="str">
        <f>IF(คิดวิเคราะห์!G48="","",คิดวิเคราะห์!G48)</f>
        <v/>
      </c>
      <c r="H48" s="21" t="str">
        <f t="shared" si="12"/>
        <v/>
      </c>
      <c r="I48" s="196" t="str">
        <f t="shared" si="13"/>
        <v/>
      </c>
      <c r="J48" s="197" t="str">
        <f t="shared" si="14"/>
        <v/>
      </c>
      <c r="K48" s="366" t="str">
        <f>IF(คิดวิเคราะห์!H48="","",คิดวิเคราะห์!H48)</f>
        <v/>
      </c>
      <c r="L48" s="367" t="str">
        <f>IF(คิดวิเคราะห์!I48="","",คิดวิเคราะห์!I48)</f>
        <v/>
      </c>
      <c r="M48" s="29" t="str">
        <f t="shared" si="15"/>
        <v/>
      </c>
      <c r="N48" s="196" t="str">
        <f t="shared" si="16"/>
        <v/>
      </c>
      <c r="O48" s="197" t="str">
        <f t="shared" si="17"/>
        <v/>
      </c>
      <c r="P48" s="366" t="str">
        <f>IF(คิดวิเคราะห์!J48="","",คิดวิเคราะห์!J48)</f>
        <v/>
      </c>
      <c r="Q48" s="29" t="str">
        <f t="shared" si="18"/>
        <v/>
      </c>
      <c r="R48" s="196" t="str">
        <f t="shared" si="19"/>
        <v/>
      </c>
      <c r="S48" s="197" t="str">
        <f t="shared" si="20"/>
        <v/>
      </c>
      <c r="T48" s="198" t="str">
        <f t="shared" si="21"/>
        <v/>
      </c>
      <c r="U48" s="22" t="str">
        <f>IF(OR(นักเรียน!N48="ออก",T48=""),"",ROUND(T48/$T$5*$U$5,0))</f>
        <v/>
      </c>
      <c r="V48" s="162" t="str">
        <f t="shared" si="22"/>
        <v/>
      </c>
      <c r="W48" s="138" t="str">
        <f t="shared" si="23"/>
        <v/>
      </c>
      <c r="X48" s="358" t="str">
        <f>IF(คุณลักษณะ!AB48="","",คุณลักษณะ!AB48)</f>
        <v/>
      </c>
      <c r="Y48" s="360"/>
    </row>
    <row r="49" spans="2:25" ht="15.75" customHeight="1" x14ac:dyDescent="0.5">
      <c r="B49" s="136">
        <v>44</v>
      </c>
      <c r="C49" s="133" t="str">
        <f>IF(นักเรียน!C49="","",นักเรียน!C49)</f>
        <v/>
      </c>
      <c r="D49" s="652" t="str">
        <f>IF(นักเรียน!E49="","",นักเรียน!E49)</f>
        <v/>
      </c>
      <c r="E49" s="653"/>
      <c r="F49" s="366" t="str">
        <f>IF(คิดวิเคราะห์!F49="","",คิดวิเคราะห์!F49)</f>
        <v/>
      </c>
      <c r="G49" s="367" t="str">
        <f>IF(คิดวิเคราะห์!G49="","",คิดวิเคราะห์!G49)</f>
        <v/>
      </c>
      <c r="H49" s="21" t="str">
        <f t="shared" si="12"/>
        <v/>
      </c>
      <c r="I49" s="196" t="str">
        <f t="shared" si="13"/>
        <v/>
      </c>
      <c r="J49" s="197" t="str">
        <f t="shared" si="14"/>
        <v/>
      </c>
      <c r="K49" s="366" t="str">
        <f>IF(คิดวิเคราะห์!H49="","",คิดวิเคราะห์!H49)</f>
        <v/>
      </c>
      <c r="L49" s="367" t="str">
        <f>IF(คิดวิเคราะห์!I49="","",คิดวิเคราะห์!I49)</f>
        <v/>
      </c>
      <c r="M49" s="29" t="str">
        <f t="shared" si="15"/>
        <v/>
      </c>
      <c r="N49" s="196" t="str">
        <f t="shared" si="16"/>
        <v/>
      </c>
      <c r="O49" s="197" t="str">
        <f t="shared" si="17"/>
        <v/>
      </c>
      <c r="P49" s="366" t="str">
        <f>IF(คิดวิเคราะห์!J49="","",คิดวิเคราะห์!J49)</f>
        <v/>
      </c>
      <c r="Q49" s="29" t="str">
        <f t="shared" si="18"/>
        <v/>
      </c>
      <c r="R49" s="196" t="str">
        <f t="shared" si="19"/>
        <v/>
      </c>
      <c r="S49" s="197" t="str">
        <f t="shared" si="20"/>
        <v/>
      </c>
      <c r="T49" s="198" t="str">
        <f t="shared" si="21"/>
        <v/>
      </c>
      <c r="U49" s="22" t="str">
        <f>IF(OR(นักเรียน!N49="ออก",T49=""),"",ROUND(T49/$T$5*$U$5,0))</f>
        <v/>
      </c>
      <c r="V49" s="162" t="str">
        <f t="shared" si="22"/>
        <v/>
      </c>
      <c r="W49" s="138" t="str">
        <f t="shared" si="23"/>
        <v/>
      </c>
      <c r="X49" s="358" t="str">
        <f>IF(คุณลักษณะ!AB49="","",คุณลักษณะ!AB49)</f>
        <v/>
      </c>
      <c r="Y49" s="360"/>
    </row>
    <row r="50" spans="2:25" ht="15.75" customHeight="1" x14ac:dyDescent="0.5">
      <c r="B50" s="136">
        <v>45</v>
      </c>
      <c r="C50" s="133" t="str">
        <f>IF(นักเรียน!C50="","",นักเรียน!C50)</f>
        <v/>
      </c>
      <c r="D50" s="652" t="str">
        <f>IF(นักเรียน!E50="","",นักเรียน!E50)</f>
        <v/>
      </c>
      <c r="E50" s="653"/>
      <c r="F50" s="366" t="str">
        <f>IF(คิดวิเคราะห์!F50="","",คิดวิเคราะห์!F50)</f>
        <v/>
      </c>
      <c r="G50" s="367" t="str">
        <f>IF(คิดวิเคราะห์!G50="","",คิดวิเคราะห์!G50)</f>
        <v/>
      </c>
      <c r="H50" s="21" t="str">
        <f t="shared" si="12"/>
        <v/>
      </c>
      <c r="I50" s="196" t="str">
        <f t="shared" si="13"/>
        <v/>
      </c>
      <c r="J50" s="197" t="str">
        <f t="shared" si="14"/>
        <v/>
      </c>
      <c r="K50" s="366" t="str">
        <f>IF(คิดวิเคราะห์!H50="","",คิดวิเคราะห์!H50)</f>
        <v/>
      </c>
      <c r="L50" s="367" t="str">
        <f>IF(คิดวิเคราะห์!I50="","",คิดวิเคราะห์!I50)</f>
        <v/>
      </c>
      <c r="M50" s="29" t="str">
        <f t="shared" si="15"/>
        <v/>
      </c>
      <c r="N50" s="196" t="str">
        <f t="shared" si="16"/>
        <v/>
      </c>
      <c r="O50" s="197" t="str">
        <f t="shared" si="17"/>
        <v/>
      </c>
      <c r="P50" s="366" t="str">
        <f>IF(คิดวิเคราะห์!J50="","",คิดวิเคราะห์!J50)</f>
        <v/>
      </c>
      <c r="Q50" s="29" t="str">
        <f t="shared" si="18"/>
        <v/>
      </c>
      <c r="R50" s="196" t="str">
        <f t="shared" si="19"/>
        <v/>
      </c>
      <c r="S50" s="197" t="str">
        <f t="shared" si="20"/>
        <v/>
      </c>
      <c r="T50" s="198" t="str">
        <f t="shared" si="21"/>
        <v/>
      </c>
      <c r="U50" s="22" t="str">
        <f>IF(OR(นักเรียน!N50="ออก",T50=""),"",ROUND(T50/$T$5*$U$5,0))</f>
        <v/>
      </c>
      <c r="V50" s="162" t="str">
        <f t="shared" si="22"/>
        <v/>
      </c>
      <c r="W50" s="138" t="str">
        <f t="shared" si="23"/>
        <v/>
      </c>
      <c r="X50" s="358" t="str">
        <f>IF(คุณลักษณะ!AB50="","",คุณลักษณะ!AB50)</f>
        <v/>
      </c>
      <c r="Y50" s="360"/>
    </row>
    <row r="51" spans="2:25" ht="15.75" customHeight="1" x14ac:dyDescent="0.5">
      <c r="B51" s="136">
        <v>46</v>
      </c>
      <c r="C51" s="133" t="str">
        <f>IF(นักเรียน!C51="","",นักเรียน!C51)</f>
        <v/>
      </c>
      <c r="D51" s="652" t="str">
        <f>IF(นักเรียน!E51="","",นักเรียน!E51)</f>
        <v/>
      </c>
      <c r="E51" s="653"/>
      <c r="F51" s="366" t="str">
        <f>IF(คิดวิเคราะห์!F51="","",คิดวิเคราะห์!F51)</f>
        <v/>
      </c>
      <c r="G51" s="367" t="str">
        <f>IF(คิดวิเคราะห์!G51="","",คิดวิเคราะห์!G51)</f>
        <v/>
      </c>
      <c r="H51" s="21" t="str">
        <f t="shared" si="12"/>
        <v/>
      </c>
      <c r="I51" s="196" t="str">
        <f t="shared" si="13"/>
        <v/>
      </c>
      <c r="J51" s="197" t="str">
        <f t="shared" si="14"/>
        <v/>
      </c>
      <c r="K51" s="366" t="str">
        <f>IF(คิดวิเคราะห์!H51="","",คิดวิเคราะห์!H51)</f>
        <v/>
      </c>
      <c r="L51" s="367" t="str">
        <f>IF(คิดวิเคราะห์!I51="","",คิดวิเคราะห์!I51)</f>
        <v/>
      </c>
      <c r="M51" s="29" t="str">
        <f t="shared" si="15"/>
        <v/>
      </c>
      <c r="N51" s="196" t="str">
        <f t="shared" si="16"/>
        <v/>
      </c>
      <c r="O51" s="197" t="str">
        <f t="shared" si="17"/>
        <v/>
      </c>
      <c r="P51" s="366" t="str">
        <f>IF(คิดวิเคราะห์!J51="","",คิดวิเคราะห์!J51)</f>
        <v/>
      </c>
      <c r="Q51" s="29" t="str">
        <f t="shared" si="18"/>
        <v/>
      </c>
      <c r="R51" s="196" t="str">
        <f t="shared" si="19"/>
        <v/>
      </c>
      <c r="S51" s="197" t="str">
        <f t="shared" si="20"/>
        <v/>
      </c>
      <c r="T51" s="198" t="str">
        <f t="shared" si="21"/>
        <v/>
      </c>
      <c r="U51" s="22" t="str">
        <f>IF(OR(นักเรียน!N51="ออก",T51=""),"",ROUND(T51/$T$5*$U$5,0))</f>
        <v/>
      </c>
      <c r="V51" s="162" t="str">
        <f t="shared" si="22"/>
        <v/>
      </c>
      <c r="W51" s="138" t="str">
        <f t="shared" si="23"/>
        <v/>
      </c>
      <c r="X51" s="358" t="str">
        <f>IF(คุณลักษณะ!AB51="","",คุณลักษณะ!AB51)</f>
        <v/>
      </c>
      <c r="Y51" s="360"/>
    </row>
    <row r="52" spans="2:25" ht="15.75" customHeight="1" x14ac:dyDescent="0.5">
      <c r="B52" s="136">
        <v>47</v>
      </c>
      <c r="C52" s="133" t="str">
        <f>IF(นักเรียน!C52="","",นักเรียน!C52)</f>
        <v/>
      </c>
      <c r="D52" s="652" t="str">
        <f>IF(นักเรียน!E52="","",นักเรียน!E52)</f>
        <v/>
      </c>
      <c r="E52" s="653"/>
      <c r="F52" s="366" t="str">
        <f>IF(คิดวิเคราะห์!F52="","",คิดวิเคราะห์!F52)</f>
        <v/>
      </c>
      <c r="G52" s="367" t="str">
        <f>IF(คิดวิเคราะห์!G52="","",คิดวิเคราะห์!G52)</f>
        <v/>
      </c>
      <c r="H52" s="21" t="str">
        <f t="shared" si="12"/>
        <v/>
      </c>
      <c r="I52" s="196" t="str">
        <f t="shared" si="13"/>
        <v/>
      </c>
      <c r="J52" s="197" t="str">
        <f t="shared" si="14"/>
        <v/>
      </c>
      <c r="K52" s="366" t="str">
        <f>IF(คิดวิเคราะห์!H52="","",คิดวิเคราะห์!H52)</f>
        <v/>
      </c>
      <c r="L52" s="367" t="str">
        <f>IF(คิดวิเคราะห์!I52="","",คิดวิเคราะห์!I52)</f>
        <v/>
      </c>
      <c r="M52" s="29" t="str">
        <f t="shared" si="15"/>
        <v/>
      </c>
      <c r="N52" s="196" t="str">
        <f t="shared" si="16"/>
        <v/>
      </c>
      <c r="O52" s="197" t="str">
        <f t="shared" si="17"/>
        <v/>
      </c>
      <c r="P52" s="366" t="str">
        <f>IF(คิดวิเคราะห์!J52="","",คิดวิเคราะห์!J52)</f>
        <v/>
      </c>
      <c r="Q52" s="29" t="str">
        <f t="shared" si="18"/>
        <v/>
      </c>
      <c r="R52" s="196" t="str">
        <f t="shared" si="19"/>
        <v/>
      </c>
      <c r="S52" s="197" t="str">
        <f t="shared" si="20"/>
        <v/>
      </c>
      <c r="T52" s="198" t="str">
        <f t="shared" si="21"/>
        <v/>
      </c>
      <c r="U52" s="22" t="str">
        <f>IF(OR(นักเรียน!N52="ออก",T52=""),"",ROUND(T52/$T$5*$U$5,0))</f>
        <v/>
      </c>
      <c r="V52" s="162" t="str">
        <f t="shared" si="22"/>
        <v/>
      </c>
      <c r="W52" s="138" t="str">
        <f t="shared" si="23"/>
        <v/>
      </c>
      <c r="X52" s="358" t="str">
        <f>IF(คุณลักษณะ!AB52="","",คุณลักษณะ!AB52)</f>
        <v/>
      </c>
      <c r="Y52" s="360"/>
    </row>
    <row r="53" spans="2:25" ht="15.75" customHeight="1" x14ac:dyDescent="0.5">
      <c r="B53" s="136">
        <v>48</v>
      </c>
      <c r="C53" s="133" t="str">
        <f>IF(นักเรียน!C53="","",นักเรียน!C53)</f>
        <v/>
      </c>
      <c r="D53" s="652" t="str">
        <f>IF(นักเรียน!E53="","",นักเรียน!E53)</f>
        <v/>
      </c>
      <c r="E53" s="653"/>
      <c r="F53" s="366" t="str">
        <f>IF(คิดวิเคราะห์!F53="","",คิดวิเคราะห์!F53)</f>
        <v/>
      </c>
      <c r="G53" s="367" t="str">
        <f>IF(คิดวิเคราะห์!G53="","",คิดวิเคราะห์!G53)</f>
        <v/>
      </c>
      <c r="H53" s="21" t="str">
        <f t="shared" si="12"/>
        <v/>
      </c>
      <c r="I53" s="196" t="str">
        <f t="shared" si="13"/>
        <v/>
      </c>
      <c r="J53" s="197" t="str">
        <f t="shared" si="14"/>
        <v/>
      </c>
      <c r="K53" s="366" t="str">
        <f>IF(คิดวิเคราะห์!H53="","",คิดวิเคราะห์!H53)</f>
        <v/>
      </c>
      <c r="L53" s="367" t="str">
        <f>IF(คิดวิเคราะห์!I53="","",คิดวิเคราะห์!I53)</f>
        <v/>
      </c>
      <c r="M53" s="29" t="str">
        <f t="shared" si="15"/>
        <v/>
      </c>
      <c r="N53" s="196" t="str">
        <f t="shared" si="16"/>
        <v/>
      </c>
      <c r="O53" s="197" t="str">
        <f t="shared" si="17"/>
        <v/>
      </c>
      <c r="P53" s="366" t="str">
        <f>IF(คิดวิเคราะห์!J53="","",คิดวิเคราะห์!J53)</f>
        <v/>
      </c>
      <c r="Q53" s="29" t="str">
        <f t="shared" si="18"/>
        <v/>
      </c>
      <c r="R53" s="196" t="str">
        <f t="shared" si="19"/>
        <v/>
      </c>
      <c r="S53" s="197" t="str">
        <f t="shared" si="20"/>
        <v/>
      </c>
      <c r="T53" s="198" t="str">
        <f t="shared" si="21"/>
        <v/>
      </c>
      <c r="U53" s="22" t="str">
        <f>IF(OR(นักเรียน!N53="ออก",T53=""),"",ROUND(T53/$T$5*$U$5,0))</f>
        <v/>
      </c>
      <c r="V53" s="162" t="str">
        <f t="shared" si="22"/>
        <v/>
      </c>
      <c r="W53" s="138" t="str">
        <f t="shared" si="23"/>
        <v/>
      </c>
      <c r="X53" s="358" t="str">
        <f>IF(คุณลักษณะ!AB53="","",คุณลักษณะ!AB53)</f>
        <v/>
      </c>
      <c r="Y53" s="360"/>
    </row>
    <row r="54" spans="2:25" ht="15.75" customHeight="1" x14ac:dyDescent="0.5">
      <c r="B54" s="136">
        <v>49</v>
      </c>
      <c r="C54" s="133" t="str">
        <f>IF(นักเรียน!C54="","",นักเรียน!C54)</f>
        <v/>
      </c>
      <c r="D54" s="652" t="str">
        <f>IF(นักเรียน!E54="","",นักเรียน!E54)</f>
        <v/>
      </c>
      <c r="E54" s="653"/>
      <c r="F54" s="366" t="str">
        <f>IF(คิดวิเคราะห์!F54="","",คิดวิเคราะห์!F54)</f>
        <v/>
      </c>
      <c r="G54" s="367" t="str">
        <f>IF(คิดวิเคราะห์!G54="","",คิดวิเคราะห์!G54)</f>
        <v/>
      </c>
      <c r="H54" s="21" t="str">
        <f t="shared" si="12"/>
        <v/>
      </c>
      <c r="I54" s="196" t="str">
        <f t="shared" si="13"/>
        <v/>
      </c>
      <c r="J54" s="197" t="str">
        <f t="shared" si="14"/>
        <v/>
      </c>
      <c r="K54" s="366" t="str">
        <f>IF(คิดวิเคราะห์!H54="","",คิดวิเคราะห์!H54)</f>
        <v/>
      </c>
      <c r="L54" s="367" t="str">
        <f>IF(คิดวิเคราะห์!I54="","",คิดวิเคราะห์!I54)</f>
        <v/>
      </c>
      <c r="M54" s="29" t="str">
        <f t="shared" si="15"/>
        <v/>
      </c>
      <c r="N54" s="196" t="str">
        <f t="shared" si="16"/>
        <v/>
      </c>
      <c r="O54" s="197" t="str">
        <f t="shared" si="17"/>
        <v/>
      </c>
      <c r="P54" s="366" t="str">
        <f>IF(คิดวิเคราะห์!J54="","",คิดวิเคราะห์!J54)</f>
        <v/>
      </c>
      <c r="Q54" s="29" t="str">
        <f t="shared" si="18"/>
        <v/>
      </c>
      <c r="R54" s="196" t="str">
        <f t="shared" si="19"/>
        <v/>
      </c>
      <c r="S54" s="197" t="str">
        <f t="shared" si="20"/>
        <v/>
      </c>
      <c r="T54" s="198" t="str">
        <f t="shared" si="21"/>
        <v/>
      </c>
      <c r="U54" s="22" t="str">
        <f>IF(OR(นักเรียน!N54="ออก",T54=""),"",ROUND(T54/$T$5*$U$5,0))</f>
        <v/>
      </c>
      <c r="V54" s="162" t="str">
        <f t="shared" si="22"/>
        <v/>
      </c>
      <c r="W54" s="138" t="str">
        <f t="shared" si="23"/>
        <v/>
      </c>
      <c r="X54" s="358" t="str">
        <f>IF(คุณลักษณะ!AB54="","",คุณลักษณะ!AB54)</f>
        <v/>
      </c>
      <c r="Y54" s="360"/>
    </row>
    <row r="55" spans="2:25" ht="15.75" customHeight="1" x14ac:dyDescent="0.5">
      <c r="B55" s="136">
        <v>50</v>
      </c>
      <c r="C55" s="133" t="str">
        <f>IF(นักเรียน!C55="","",นักเรียน!C55)</f>
        <v/>
      </c>
      <c r="D55" s="652" t="str">
        <f>IF(นักเรียน!E55="","",นักเรียน!E55)</f>
        <v/>
      </c>
      <c r="E55" s="653"/>
      <c r="F55" s="366" t="str">
        <f>IF(คิดวิเคราะห์!F55="","",คิดวิเคราะห์!F55)</f>
        <v/>
      </c>
      <c r="G55" s="367" t="str">
        <f>IF(คิดวิเคราะห์!G55="","",คิดวิเคราะห์!G55)</f>
        <v/>
      </c>
      <c r="H55" s="21" t="str">
        <f t="shared" si="12"/>
        <v/>
      </c>
      <c r="I55" s="196" t="str">
        <f t="shared" si="13"/>
        <v/>
      </c>
      <c r="J55" s="197" t="str">
        <f t="shared" si="14"/>
        <v/>
      </c>
      <c r="K55" s="366" t="str">
        <f>IF(คิดวิเคราะห์!H55="","",คิดวิเคราะห์!H55)</f>
        <v/>
      </c>
      <c r="L55" s="367" t="str">
        <f>IF(คิดวิเคราะห์!I55="","",คิดวิเคราะห์!I55)</f>
        <v/>
      </c>
      <c r="M55" s="29" t="str">
        <f t="shared" si="15"/>
        <v/>
      </c>
      <c r="N55" s="196" t="str">
        <f t="shared" si="16"/>
        <v/>
      </c>
      <c r="O55" s="197" t="str">
        <f t="shared" si="17"/>
        <v/>
      </c>
      <c r="P55" s="366" t="str">
        <f>IF(คิดวิเคราะห์!J55="","",คิดวิเคราะห์!J55)</f>
        <v/>
      </c>
      <c r="Q55" s="29" t="str">
        <f t="shared" si="18"/>
        <v/>
      </c>
      <c r="R55" s="196" t="str">
        <f t="shared" si="19"/>
        <v/>
      </c>
      <c r="S55" s="197" t="str">
        <f t="shared" si="20"/>
        <v/>
      </c>
      <c r="T55" s="198" t="str">
        <f t="shared" si="21"/>
        <v/>
      </c>
      <c r="U55" s="22" t="str">
        <f>IF(OR(นักเรียน!N55="ออก",T55=""),"",ROUND(T55/$T$5*$U$5,0))</f>
        <v/>
      </c>
      <c r="V55" s="162" t="str">
        <f t="shared" si="22"/>
        <v/>
      </c>
      <c r="W55" s="138" t="str">
        <f t="shared" si="23"/>
        <v/>
      </c>
      <c r="X55" s="358" t="str">
        <f>IF(คุณลักษณะ!AB55="","",คุณลักษณะ!AB55)</f>
        <v/>
      </c>
      <c r="Y55" s="360"/>
    </row>
    <row r="56" spans="2:25" s="37" customFormat="1" ht="18" customHeight="1" x14ac:dyDescent="0.5">
      <c r="B56" s="38"/>
      <c r="C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01"/>
      <c r="V56" s="301"/>
    </row>
    <row r="57" spans="2:25" s="37" customFormat="1" ht="18" customHeight="1" x14ac:dyDescent="0.5">
      <c r="B57" s="38"/>
      <c r="C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01"/>
      <c r="V57" s="301"/>
    </row>
    <row r="58" spans="2:25" s="37" customFormat="1" ht="18" customHeight="1" x14ac:dyDescent="0.5">
      <c r="B58" s="38"/>
      <c r="C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01"/>
      <c r="V58" s="301"/>
    </row>
    <row r="59" spans="2:25" s="37" customFormat="1" ht="18" customHeight="1" x14ac:dyDescent="0.5">
      <c r="B59" s="38"/>
      <c r="C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01"/>
      <c r="V59" s="301"/>
    </row>
    <row r="60" spans="2:25" s="37" customFormat="1" ht="18" customHeight="1" x14ac:dyDescent="0.5">
      <c r="B60" s="38"/>
      <c r="C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01"/>
      <c r="V60" s="301"/>
    </row>
    <row r="61" spans="2:25" s="37" customFormat="1" ht="18" customHeight="1" x14ac:dyDescent="0.5">
      <c r="B61" s="38"/>
      <c r="C61" s="38"/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01"/>
      <c r="V61" s="301"/>
    </row>
    <row r="62" spans="2:25" s="37" customFormat="1" ht="18" customHeight="1" x14ac:dyDescent="0.5">
      <c r="B62" s="38"/>
      <c r="C62" s="38"/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01"/>
      <c r="V62" s="301"/>
    </row>
    <row r="63" spans="2:25" ht="18" customHeight="1" x14ac:dyDescent="0.5"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</row>
    <row r="64" spans="2:25" ht="18" customHeight="1" x14ac:dyDescent="0.5"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</row>
    <row r="65" spans="1:52" ht="18" customHeight="1" x14ac:dyDescent="0.5"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</row>
    <row r="66" spans="1:52" ht="18" customHeight="1" x14ac:dyDescent="0.5"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</row>
    <row r="67" spans="1:52" ht="18" customHeight="1" x14ac:dyDescent="0.5"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</row>
    <row r="68" spans="1:52" ht="18" customHeight="1" x14ac:dyDescent="0.5"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</row>
    <row r="69" spans="1:52" ht="18" customHeight="1" x14ac:dyDescent="0.5"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</row>
    <row r="70" spans="1:52" ht="18" customHeight="1" x14ac:dyDescent="0.5"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</row>
    <row r="71" spans="1:52" s="4" customFormat="1" ht="18" customHeight="1" x14ac:dyDescent="0.5">
      <c r="A71" s="38"/>
      <c r="D71" s="1"/>
      <c r="E71" s="1"/>
      <c r="U71" s="3"/>
      <c r="V71" s="3"/>
      <c r="W71" s="1"/>
      <c r="X71" s="1"/>
      <c r="Y71" s="1"/>
      <c r="Z71" s="37"/>
      <c r="AA71" s="37"/>
      <c r="AB71" s="37"/>
      <c r="AC71" s="37"/>
      <c r="AD71" s="37"/>
      <c r="AE71" s="37"/>
      <c r="AF71" s="37"/>
      <c r="AG71" s="37"/>
      <c r="AH71" s="37"/>
      <c r="AI71" s="37"/>
      <c r="AJ71" s="37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</row>
  </sheetData>
  <sheetProtection algorithmName="SHA-512" hashValue="iyJlg+MKPhRA5euz5CCybOb76Ihc9SsXo1k/Kou55XGe+3FddKMbNEGiabhF2aLJ9OqvC3STyBjgN2OLn85hgg==" saltValue="he08EBgUXY5AgPH+8tRaqQ==" spinCount="100000" sheet="1" objects="1" scenarios="1" selectLockedCells="1" selectUnlockedCells="1"/>
  <mergeCells count="67"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41:E41"/>
    <mergeCell ref="D42:E42"/>
    <mergeCell ref="D43:E43"/>
    <mergeCell ref="D44:E44"/>
    <mergeCell ref="D45:E45"/>
    <mergeCell ref="D36:E36"/>
    <mergeCell ref="D37:E37"/>
    <mergeCell ref="D38:E38"/>
    <mergeCell ref="D39:E39"/>
    <mergeCell ref="D40:E40"/>
    <mergeCell ref="D31:E31"/>
    <mergeCell ref="D32:E32"/>
    <mergeCell ref="D33:E33"/>
    <mergeCell ref="D34:E34"/>
    <mergeCell ref="D35:E35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D6:E6"/>
    <mergeCell ref="D7:E7"/>
    <mergeCell ref="D8:E8"/>
    <mergeCell ref="D9:E9"/>
    <mergeCell ref="D10:E10"/>
    <mergeCell ref="S4:S5"/>
    <mergeCell ref="Y2:Y5"/>
    <mergeCell ref="F3:J3"/>
    <mergeCell ref="K3:O3"/>
    <mergeCell ref="P3:S3"/>
    <mergeCell ref="P2:X2"/>
    <mergeCell ref="T3:T4"/>
    <mergeCell ref="U3:U4"/>
    <mergeCell ref="V3:V5"/>
    <mergeCell ref="W3:W5"/>
    <mergeCell ref="X3:X5"/>
    <mergeCell ref="B2:B5"/>
    <mergeCell ref="C2:C5"/>
    <mergeCell ref="D2:D5"/>
    <mergeCell ref="F2:O2"/>
    <mergeCell ref="J4:J5"/>
    <mergeCell ref="O4:O5"/>
  </mergeCells>
  <conditionalFormatting sqref="W6:W55">
    <cfRule type="cellIs" dxfId="5" priority="10" operator="equal">
      <formula>"ไม่ผ่าน"</formula>
    </cfRule>
  </conditionalFormatting>
  <conditionalFormatting sqref="V6:V55">
    <cfRule type="cellIs" dxfId="4" priority="8" operator="equal">
      <formula>0</formula>
    </cfRule>
  </conditionalFormatting>
  <conditionalFormatting sqref="J6:J55">
    <cfRule type="containsText" dxfId="3" priority="7" operator="containsText" text="ไม่ผ่าน">
      <formula>NOT(ISERROR(SEARCH("ไม่ผ่าน",J6)))</formula>
    </cfRule>
  </conditionalFormatting>
  <conditionalFormatting sqref="O6:O55">
    <cfRule type="containsText" dxfId="2" priority="6" operator="containsText" text="ไม่ผ่าน">
      <formula>NOT(ISERROR(SEARCH("ไม่ผ่าน",O6)))</formula>
    </cfRule>
  </conditionalFormatting>
  <conditionalFormatting sqref="O6:O55">
    <cfRule type="containsText" dxfId="1" priority="5" operator="containsText" text="ไม่ผ่าน">
      <formula>NOT(ISERROR(SEARCH("ไม่ผ่าน",O6)))</formula>
    </cfRule>
  </conditionalFormatting>
  <conditionalFormatting sqref="S6:S55">
    <cfRule type="containsText" dxfId="0" priority="4" operator="containsText" text="ไม่ผ่าน">
      <formula>NOT(ISERROR(SEARCH("ไม่ผ่าน",S6)))</formula>
    </cfRule>
  </conditionalFormatting>
  <pageMargins left="0.35433070866141736" right="0.11811023622047245" top="0.39370078740157483" bottom="0.19685039370078741" header="0.51181102362204722" footer="0.51181102362204722"/>
  <pageSetup paperSize="9" scale="95" orientation="portrait" blackAndWhite="1" r:id="rId1"/>
  <headerFooter alignWithMargins="0"/>
  <colBreaks count="1" manualBreakCount="1">
    <brk id="15" min="1" max="54" man="1"/>
  </colBreaks>
  <drawing r:id="rId2"/>
  <picture r:id="rId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G92"/>
  <sheetViews>
    <sheetView showGridLines="0" showRowColHeaders="0" zoomScale="110" zoomScaleNormal="110" workbookViewId="0">
      <selection activeCell="C6" sqref="C6"/>
    </sheetView>
  </sheetViews>
  <sheetFormatPr defaultRowHeight="22.5" x14ac:dyDescent="0.45"/>
  <cols>
    <col min="1" max="1" width="4.5703125" style="5" customWidth="1"/>
    <col min="2" max="2" width="3.140625" style="33" customWidth="1"/>
    <col min="3" max="3" width="101.85546875" style="33" customWidth="1"/>
    <col min="4" max="4" width="3.28515625" style="33" customWidth="1"/>
    <col min="5" max="7" width="9.140625" style="5"/>
    <col min="8" max="16384" width="9.140625" style="33"/>
  </cols>
  <sheetData>
    <row r="1" spans="2:5" s="5" customFormat="1" ht="42" customHeight="1" x14ac:dyDescent="0.45"/>
    <row r="2" spans="2:5" s="5" customFormat="1" ht="9" customHeight="1" x14ac:dyDescent="0.45">
      <c r="E2" s="296"/>
    </row>
    <row r="3" spans="2:5" x14ac:dyDescent="0.45">
      <c r="B3" s="115"/>
      <c r="C3" s="122" t="str">
        <f>"ตัวชี้วัด/ผลการเรียนรู้กลุ่มสาระการเรียนรู้ "&amp;Home!E10</f>
        <v xml:space="preserve">ตัวชี้วัด/ผลการเรียนรู้กลุ่มสาระการเรียนรู้ </v>
      </c>
      <c r="D3" s="115"/>
      <c r="E3" s="297"/>
    </row>
    <row r="4" spans="2:5" x14ac:dyDescent="0.45">
      <c r="B4" s="115"/>
      <c r="C4" s="122" t="str">
        <f>"รายวิชา   "&amp;Home!E11&amp;"    รหัสวิชา  "&amp;Home!E12&amp;"   ชั้น"&amp;Home!E9</f>
        <v>รายวิชา       รหัสวิชา     ชั้น</v>
      </c>
      <c r="D4" s="115"/>
      <c r="E4" s="297"/>
    </row>
    <row r="5" spans="2:5" ht="8.25" customHeight="1" x14ac:dyDescent="0.45">
      <c r="B5" s="115"/>
      <c r="C5" s="115"/>
      <c r="D5" s="115"/>
      <c r="E5" s="10"/>
    </row>
    <row r="6" spans="2:5" ht="18" customHeight="1" x14ac:dyDescent="0.45">
      <c r="B6" s="115"/>
      <c r="C6" s="298"/>
      <c r="D6" s="115"/>
      <c r="E6" s="297"/>
    </row>
    <row r="7" spans="2:5" ht="18" customHeight="1" x14ac:dyDescent="0.45">
      <c r="B7" s="115"/>
      <c r="C7" s="298"/>
      <c r="D7" s="115"/>
      <c r="E7" s="296"/>
    </row>
    <row r="8" spans="2:5" ht="18" customHeight="1" x14ac:dyDescent="0.45">
      <c r="B8" s="115"/>
      <c r="C8" s="298"/>
      <c r="D8" s="115"/>
      <c r="E8" s="296"/>
    </row>
    <row r="9" spans="2:5" ht="18" customHeight="1" x14ac:dyDescent="0.45">
      <c r="B9" s="115"/>
      <c r="C9" s="298"/>
      <c r="D9" s="115"/>
      <c r="E9" s="296"/>
    </row>
    <row r="10" spans="2:5" ht="18" customHeight="1" x14ac:dyDescent="0.45">
      <c r="B10" s="115"/>
      <c r="C10" s="298"/>
      <c r="D10" s="115"/>
    </row>
    <row r="11" spans="2:5" ht="18" customHeight="1" x14ac:dyDescent="0.45">
      <c r="B11" s="115"/>
      <c r="C11" s="298"/>
      <c r="D11" s="115"/>
    </row>
    <row r="12" spans="2:5" ht="18" customHeight="1" x14ac:dyDescent="0.45">
      <c r="B12" s="115"/>
      <c r="C12" s="298"/>
      <c r="D12" s="115"/>
    </row>
    <row r="13" spans="2:5" ht="18" customHeight="1" x14ac:dyDescent="0.45">
      <c r="B13" s="115"/>
      <c r="C13" s="298"/>
      <c r="D13" s="115"/>
    </row>
    <row r="14" spans="2:5" ht="18" customHeight="1" x14ac:dyDescent="0.45">
      <c r="B14" s="115"/>
      <c r="C14" s="298"/>
      <c r="D14" s="115"/>
    </row>
    <row r="15" spans="2:5" ht="18" customHeight="1" x14ac:dyDescent="0.45">
      <c r="B15" s="115"/>
      <c r="C15" s="298"/>
      <c r="D15" s="115"/>
    </row>
    <row r="16" spans="2:5" ht="18" customHeight="1" x14ac:dyDescent="0.45">
      <c r="B16" s="115"/>
      <c r="C16" s="298"/>
      <c r="D16" s="115"/>
    </row>
    <row r="17" spans="2:4" ht="18" customHeight="1" x14ac:dyDescent="0.45">
      <c r="B17" s="115"/>
      <c r="C17" s="298"/>
      <c r="D17" s="115"/>
    </row>
    <row r="18" spans="2:4" ht="18" customHeight="1" x14ac:dyDescent="0.45">
      <c r="B18" s="115"/>
      <c r="C18" s="298"/>
      <c r="D18" s="115"/>
    </row>
    <row r="19" spans="2:4" ht="18" customHeight="1" x14ac:dyDescent="0.45">
      <c r="B19" s="115"/>
      <c r="C19" s="298"/>
      <c r="D19" s="115"/>
    </row>
    <row r="20" spans="2:4" ht="18" customHeight="1" x14ac:dyDescent="0.45">
      <c r="B20" s="115"/>
      <c r="C20" s="298"/>
      <c r="D20" s="115"/>
    </row>
    <row r="21" spans="2:4" ht="18" customHeight="1" x14ac:dyDescent="0.45">
      <c r="B21" s="115"/>
      <c r="C21" s="298"/>
      <c r="D21" s="115"/>
    </row>
    <row r="22" spans="2:4" ht="18" customHeight="1" x14ac:dyDescent="0.45">
      <c r="B22" s="115"/>
      <c r="C22" s="298"/>
      <c r="D22" s="115"/>
    </row>
    <row r="23" spans="2:4" ht="18" customHeight="1" x14ac:dyDescent="0.45">
      <c r="B23" s="115"/>
      <c r="C23" s="298"/>
      <c r="D23" s="115"/>
    </row>
    <row r="24" spans="2:4" ht="18" customHeight="1" x14ac:dyDescent="0.45">
      <c r="B24" s="115"/>
      <c r="C24" s="298"/>
      <c r="D24" s="115"/>
    </row>
    <row r="25" spans="2:4" ht="18" customHeight="1" x14ac:dyDescent="0.45">
      <c r="B25" s="115"/>
      <c r="C25" s="298"/>
      <c r="D25" s="115"/>
    </row>
    <row r="26" spans="2:4" ht="18" customHeight="1" x14ac:dyDescent="0.45">
      <c r="B26" s="115"/>
      <c r="C26" s="298"/>
      <c r="D26" s="115"/>
    </row>
    <row r="27" spans="2:4" ht="18" customHeight="1" x14ac:dyDescent="0.45">
      <c r="B27" s="115"/>
      <c r="C27" s="298"/>
      <c r="D27" s="115"/>
    </row>
    <row r="28" spans="2:4" ht="18" customHeight="1" x14ac:dyDescent="0.45">
      <c r="B28" s="115"/>
      <c r="C28" s="298"/>
      <c r="D28" s="115"/>
    </row>
    <row r="29" spans="2:4" ht="18" customHeight="1" x14ac:dyDescent="0.45">
      <c r="B29" s="115"/>
      <c r="C29" s="298"/>
      <c r="D29" s="115"/>
    </row>
    <row r="30" spans="2:4" ht="18" customHeight="1" x14ac:dyDescent="0.45">
      <c r="B30" s="115"/>
      <c r="C30" s="298"/>
      <c r="D30" s="115"/>
    </row>
    <row r="31" spans="2:4" ht="18" customHeight="1" x14ac:dyDescent="0.45">
      <c r="B31" s="115"/>
      <c r="C31" s="298"/>
      <c r="D31" s="115"/>
    </row>
    <row r="32" spans="2:4" ht="18" customHeight="1" x14ac:dyDescent="0.45">
      <c r="B32" s="115"/>
      <c r="C32" s="298"/>
      <c r="D32" s="115"/>
    </row>
    <row r="33" spans="2:4" ht="18" customHeight="1" x14ac:dyDescent="0.45">
      <c r="B33" s="115"/>
      <c r="C33" s="298"/>
      <c r="D33" s="115"/>
    </row>
    <row r="34" spans="2:4" ht="18" customHeight="1" x14ac:dyDescent="0.45">
      <c r="B34" s="115"/>
      <c r="C34" s="298"/>
      <c r="D34" s="115"/>
    </row>
    <row r="35" spans="2:4" ht="18" customHeight="1" x14ac:dyDescent="0.45">
      <c r="B35" s="115"/>
      <c r="C35" s="298"/>
      <c r="D35" s="115"/>
    </row>
    <row r="36" spans="2:4" ht="18" customHeight="1" x14ac:dyDescent="0.45">
      <c r="B36" s="115"/>
      <c r="C36" s="298"/>
      <c r="D36" s="115"/>
    </row>
    <row r="37" spans="2:4" ht="18" customHeight="1" x14ac:dyDescent="0.45">
      <c r="B37" s="115"/>
      <c r="C37" s="298"/>
      <c r="D37" s="115"/>
    </row>
    <row r="38" spans="2:4" ht="18" customHeight="1" x14ac:dyDescent="0.45">
      <c r="B38" s="115"/>
      <c r="C38" s="298"/>
      <c r="D38" s="115"/>
    </row>
    <row r="39" spans="2:4" ht="18" customHeight="1" x14ac:dyDescent="0.45">
      <c r="B39" s="115"/>
      <c r="C39" s="298"/>
      <c r="D39" s="115"/>
    </row>
    <row r="40" spans="2:4" ht="18" customHeight="1" x14ac:dyDescent="0.45">
      <c r="B40" s="115"/>
      <c r="C40" s="298"/>
      <c r="D40" s="115"/>
    </row>
    <row r="41" spans="2:4" ht="18" customHeight="1" x14ac:dyDescent="0.45">
      <c r="B41" s="115"/>
      <c r="C41" s="298"/>
      <c r="D41" s="115"/>
    </row>
    <row r="42" spans="2:4" ht="18" customHeight="1" x14ac:dyDescent="0.45">
      <c r="B42" s="115"/>
      <c r="C42" s="298"/>
      <c r="D42" s="115"/>
    </row>
    <row r="43" spans="2:4" ht="18" customHeight="1" x14ac:dyDescent="0.45">
      <c r="B43" s="115"/>
      <c r="C43" s="298"/>
      <c r="D43" s="115"/>
    </row>
    <row r="44" spans="2:4" ht="18" customHeight="1" x14ac:dyDescent="0.45">
      <c r="B44" s="115"/>
      <c r="C44" s="298"/>
      <c r="D44" s="115"/>
    </row>
    <row r="45" spans="2:4" ht="18" customHeight="1" x14ac:dyDescent="0.45">
      <c r="B45" s="115"/>
      <c r="C45" s="298"/>
      <c r="D45" s="115"/>
    </row>
    <row r="46" spans="2:4" ht="18" customHeight="1" x14ac:dyDescent="0.45">
      <c r="B46" s="115"/>
      <c r="C46" s="298"/>
      <c r="D46" s="115"/>
    </row>
    <row r="47" spans="2:4" ht="18" customHeight="1" x14ac:dyDescent="0.45">
      <c r="B47" s="115"/>
      <c r="C47" s="298"/>
      <c r="D47" s="115"/>
    </row>
    <row r="48" spans="2:4" ht="18" customHeight="1" x14ac:dyDescent="0.45">
      <c r="B48" s="115"/>
      <c r="C48" s="298"/>
      <c r="D48" s="115"/>
    </row>
    <row r="49" spans="2:4" ht="18" customHeight="1" x14ac:dyDescent="0.45">
      <c r="B49" s="115"/>
      <c r="C49" s="298"/>
      <c r="D49" s="115"/>
    </row>
    <row r="50" spans="2:4" ht="18" customHeight="1" x14ac:dyDescent="0.45">
      <c r="B50" s="115"/>
      <c r="C50" s="298"/>
      <c r="D50" s="115"/>
    </row>
    <row r="51" spans="2:4" ht="18" customHeight="1" x14ac:dyDescent="0.45">
      <c r="B51" s="115"/>
      <c r="C51" s="298"/>
      <c r="D51" s="115"/>
    </row>
    <row r="52" spans="2:4" ht="18" customHeight="1" x14ac:dyDescent="0.45">
      <c r="B52" s="115"/>
      <c r="C52" s="298"/>
      <c r="D52" s="115"/>
    </row>
    <row r="53" spans="2:4" ht="18" customHeight="1" x14ac:dyDescent="0.45">
      <c r="B53" s="115"/>
      <c r="C53" s="298"/>
      <c r="D53" s="115"/>
    </row>
    <row r="54" spans="2:4" ht="18" customHeight="1" x14ac:dyDescent="0.45">
      <c r="B54" s="115"/>
      <c r="C54" s="298"/>
      <c r="D54" s="115"/>
    </row>
    <row r="55" spans="2:4" ht="18" customHeight="1" x14ac:dyDescent="0.45">
      <c r="B55" s="115"/>
      <c r="C55" s="298"/>
      <c r="D55" s="115"/>
    </row>
    <row r="56" spans="2:4" ht="18" customHeight="1" x14ac:dyDescent="0.45">
      <c r="B56" s="115"/>
      <c r="C56" s="298"/>
      <c r="D56" s="115"/>
    </row>
    <row r="57" spans="2:4" ht="18" customHeight="1" x14ac:dyDescent="0.45">
      <c r="B57" s="115"/>
      <c r="C57" s="298"/>
      <c r="D57" s="115"/>
    </row>
    <row r="58" spans="2:4" ht="18" customHeight="1" x14ac:dyDescent="0.45">
      <c r="B58" s="115"/>
      <c r="C58" s="298"/>
      <c r="D58" s="115"/>
    </row>
    <row r="59" spans="2:4" ht="18" customHeight="1" x14ac:dyDescent="0.45">
      <c r="B59" s="115"/>
      <c r="C59" s="298"/>
      <c r="D59" s="115"/>
    </row>
    <row r="60" spans="2:4" ht="18" customHeight="1" x14ac:dyDescent="0.45">
      <c r="B60" s="115"/>
      <c r="C60" s="298"/>
      <c r="D60" s="115"/>
    </row>
    <row r="61" spans="2:4" ht="18" customHeight="1" x14ac:dyDescent="0.45">
      <c r="B61" s="115"/>
      <c r="C61" s="298"/>
      <c r="D61" s="115"/>
    </row>
    <row r="62" spans="2:4" ht="18" customHeight="1" x14ac:dyDescent="0.45">
      <c r="B62" s="115"/>
      <c r="C62" s="298"/>
      <c r="D62" s="115"/>
    </row>
    <row r="63" spans="2:4" ht="18" customHeight="1" x14ac:dyDescent="0.45">
      <c r="B63" s="115"/>
      <c r="C63" s="298"/>
      <c r="D63" s="115"/>
    </row>
    <row r="64" spans="2:4" ht="18" customHeight="1" x14ac:dyDescent="0.45">
      <c r="B64" s="115"/>
      <c r="C64" s="298"/>
      <c r="D64" s="115"/>
    </row>
    <row r="65" spans="2:4" ht="18" customHeight="1" x14ac:dyDescent="0.45">
      <c r="B65" s="115"/>
      <c r="C65" s="298"/>
      <c r="D65" s="115"/>
    </row>
    <row r="66" spans="2:4" ht="18" customHeight="1" x14ac:dyDescent="0.45">
      <c r="B66" s="115"/>
      <c r="C66" s="298"/>
      <c r="D66" s="115"/>
    </row>
    <row r="67" spans="2:4" ht="18" customHeight="1" x14ac:dyDescent="0.45">
      <c r="B67" s="115"/>
      <c r="C67" s="298"/>
      <c r="D67" s="115"/>
    </row>
    <row r="68" spans="2:4" ht="18" customHeight="1" x14ac:dyDescent="0.45">
      <c r="B68" s="115"/>
      <c r="C68" s="298"/>
      <c r="D68" s="115"/>
    </row>
    <row r="69" spans="2:4" ht="18" customHeight="1" x14ac:dyDescent="0.45">
      <c r="B69" s="115"/>
      <c r="C69" s="298"/>
      <c r="D69" s="115"/>
    </row>
    <row r="70" spans="2:4" ht="18" customHeight="1" x14ac:dyDescent="0.45">
      <c r="B70" s="115"/>
      <c r="C70" s="298"/>
      <c r="D70" s="115"/>
    </row>
    <row r="71" spans="2:4" ht="18" customHeight="1" x14ac:dyDescent="0.45">
      <c r="B71" s="115"/>
      <c r="C71" s="298"/>
      <c r="D71" s="115"/>
    </row>
    <row r="72" spans="2:4" ht="18" customHeight="1" x14ac:dyDescent="0.45">
      <c r="B72" s="115"/>
      <c r="C72" s="298"/>
      <c r="D72" s="115"/>
    </row>
    <row r="73" spans="2:4" ht="18" customHeight="1" x14ac:dyDescent="0.45">
      <c r="B73" s="115"/>
      <c r="C73" s="298"/>
      <c r="D73" s="115"/>
    </row>
    <row r="74" spans="2:4" ht="18" customHeight="1" x14ac:dyDescent="0.45">
      <c r="B74" s="115"/>
      <c r="C74" s="298"/>
      <c r="D74" s="115"/>
    </row>
    <row r="75" spans="2:4" ht="18" customHeight="1" x14ac:dyDescent="0.45">
      <c r="B75" s="115"/>
      <c r="C75" s="298"/>
      <c r="D75" s="115"/>
    </row>
    <row r="76" spans="2:4" ht="18" customHeight="1" x14ac:dyDescent="0.45">
      <c r="B76" s="115"/>
      <c r="C76" s="298"/>
      <c r="D76" s="115"/>
    </row>
    <row r="77" spans="2:4" ht="18" customHeight="1" x14ac:dyDescent="0.45">
      <c r="B77" s="115"/>
      <c r="C77" s="298"/>
      <c r="D77" s="115"/>
    </row>
    <row r="78" spans="2:4" ht="18" customHeight="1" x14ac:dyDescent="0.45">
      <c r="B78" s="115"/>
      <c r="C78" s="298"/>
      <c r="D78" s="115"/>
    </row>
    <row r="79" spans="2:4" ht="18" customHeight="1" x14ac:dyDescent="0.45">
      <c r="B79" s="115"/>
      <c r="C79" s="299"/>
      <c r="D79" s="115"/>
    </row>
    <row r="80" spans="2:4" ht="12.75" customHeight="1" x14ac:dyDescent="0.45">
      <c r="B80" s="115"/>
      <c r="C80" s="115"/>
      <c r="D80" s="115"/>
    </row>
    <row r="81" s="5" customFormat="1" ht="20.25" customHeight="1" x14ac:dyDescent="0.45"/>
    <row r="82" s="5" customFormat="1" ht="20.25" customHeight="1" x14ac:dyDescent="0.45"/>
    <row r="83" s="5" customFormat="1" ht="20.25" customHeight="1" x14ac:dyDescent="0.45"/>
    <row r="84" s="5" customFormat="1" ht="20.25" customHeight="1" x14ac:dyDescent="0.45"/>
    <row r="85" s="5" customFormat="1" ht="20.25" customHeight="1" x14ac:dyDescent="0.45"/>
    <row r="86" s="5" customFormat="1" ht="20.25" customHeight="1" x14ac:dyDescent="0.45"/>
    <row r="87" s="5" customFormat="1" ht="20.25" customHeight="1" x14ac:dyDescent="0.45"/>
    <row r="88" ht="20.25" customHeight="1" x14ac:dyDescent="0.45"/>
    <row r="89" ht="20.25" customHeight="1" x14ac:dyDescent="0.45"/>
    <row r="90" ht="20.25" customHeight="1" x14ac:dyDescent="0.45"/>
    <row r="91" ht="20.25" customHeight="1" x14ac:dyDescent="0.45"/>
    <row r="92" ht="20.25" customHeight="1" x14ac:dyDescent="0.45"/>
  </sheetData>
  <sheetProtection sheet="1" objects="1" scenarios="1" formatCells="0" deleteRows="0" selectLockedCells="1"/>
  <pageMargins left="0.51181102362204722" right="0.31496062992125984" top="0.55118110236220474" bottom="0.35433070866141736" header="0.31496062992125984" footer="0.31496062992125984"/>
  <pageSetup paperSize="9" orientation="portrait" blackAndWhite="1" verticalDpi="0" r:id="rId1"/>
  <drawing r:id="rId2"/>
  <picture r:id="rId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S92"/>
  <sheetViews>
    <sheetView showGridLines="0" showRowColHeaders="0" tabSelected="1" zoomScale="120" zoomScaleNormal="120" workbookViewId="0">
      <selection activeCell="I58" sqref="I58:M58"/>
    </sheetView>
  </sheetViews>
  <sheetFormatPr defaultRowHeight="22.5" x14ac:dyDescent="0.45"/>
  <cols>
    <col min="1" max="1" width="5.28515625" style="5" customWidth="1"/>
    <col min="2" max="2" width="3.140625" style="33" customWidth="1"/>
    <col min="3" max="14" width="8" style="33" customWidth="1"/>
    <col min="15" max="15" width="3.42578125" style="33" customWidth="1"/>
    <col min="16" max="19" width="9.140625" style="5"/>
    <col min="20" max="16384" width="9.140625" style="33"/>
  </cols>
  <sheetData>
    <row r="1" spans="2:15" s="5" customFormat="1" ht="42" customHeight="1" x14ac:dyDescent="0.45"/>
    <row r="2" spans="2:15" ht="27.75" customHeight="1" x14ac:dyDescent="0.45">
      <c r="B2" s="120"/>
      <c r="C2" s="710" t="s">
        <v>132</v>
      </c>
      <c r="D2" s="710"/>
      <c r="E2" s="710"/>
      <c r="F2" s="710"/>
      <c r="G2" s="710"/>
      <c r="H2" s="710"/>
      <c r="I2" s="710"/>
      <c r="J2" s="710"/>
      <c r="K2" s="710"/>
      <c r="L2" s="710"/>
      <c r="M2" s="710"/>
      <c r="N2" s="710"/>
      <c r="O2" s="115"/>
    </row>
    <row r="3" spans="2:15" s="5" customFormat="1" ht="14.25" customHeight="1" x14ac:dyDescent="0.45">
      <c r="B3" s="295"/>
      <c r="C3" s="711"/>
      <c r="D3" s="711"/>
      <c r="E3" s="711"/>
      <c r="F3" s="711"/>
      <c r="G3" s="711"/>
      <c r="H3" s="711"/>
      <c r="I3" s="711"/>
      <c r="J3" s="711"/>
      <c r="K3" s="711"/>
      <c r="L3" s="711"/>
      <c r="M3" s="711"/>
      <c r="N3" s="711"/>
    </row>
    <row r="4" spans="2:15" x14ac:dyDescent="0.45">
      <c r="B4" s="115"/>
      <c r="C4" s="123" t="s">
        <v>133</v>
      </c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</row>
    <row r="5" spans="2:15" ht="20.25" customHeight="1" x14ac:dyDescent="0.45">
      <c r="B5" s="115"/>
      <c r="C5" s="44" t="s">
        <v>404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115"/>
    </row>
    <row r="6" spans="2:15" ht="20.25" customHeight="1" x14ac:dyDescent="0.45">
      <c r="B6" s="115"/>
      <c r="C6" s="44" t="s">
        <v>445</v>
      </c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115"/>
    </row>
    <row r="7" spans="2:15" ht="20.25" customHeight="1" x14ac:dyDescent="0.45">
      <c r="B7" s="115"/>
      <c r="C7" s="44" t="s">
        <v>403</v>
      </c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115"/>
    </row>
    <row r="8" spans="2:15" ht="20.25" customHeight="1" x14ac:dyDescent="0.45">
      <c r="B8" s="115"/>
      <c r="C8" s="44" t="s">
        <v>412</v>
      </c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115"/>
    </row>
    <row r="9" spans="2:15" ht="20.25" customHeight="1" x14ac:dyDescent="0.45">
      <c r="B9" s="115"/>
      <c r="C9" s="44"/>
      <c r="D9" s="39" t="s">
        <v>446</v>
      </c>
      <c r="E9" s="39"/>
      <c r="F9" s="39"/>
      <c r="G9" s="39"/>
      <c r="H9" s="39"/>
      <c r="I9" s="39"/>
      <c r="J9" s="39"/>
      <c r="K9" s="39"/>
      <c r="L9" s="39"/>
      <c r="M9" s="39"/>
      <c r="N9" s="39"/>
      <c r="O9" s="115"/>
    </row>
    <row r="10" spans="2:15" ht="20.25" customHeight="1" x14ac:dyDescent="0.45">
      <c r="B10" s="115"/>
      <c r="C10" s="44"/>
      <c r="D10" s="39" t="s">
        <v>447</v>
      </c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115"/>
    </row>
    <row r="11" spans="2:15" ht="20.25" customHeight="1" x14ac:dyDescent="0.45">
      <c r="B11" s="115"/>
      <c r="C11" s="44"/>
      <c r="D11" s="39" t="s">
        <v>405</v>
      </c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115"/>
    </row>
    <row r="12" spans="2:15" ht="20.25" customHeight="1" x14ac:dyDescent="0.45">
      <c r="B12" s="115"/>
      <c r="C12" s="44"/>
      <c r="D12" s="39" t="s">
        <v>601</v>
      </c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115"/>
    </row>
    <row r="13" spans="2:15" ht="20.25" customHeight="1" x14ac:dyDescent="0.45">
      <c r="B13" s="115"/>
      <c r="C13" s="44" t="s">
        <v>406</v>
      </c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115"/>
    </row>
    <row r="14" spans="2:15" ht="20.25" customHeight="1" x14ac:dyDescent="0.45">
      <c r="B14" s="115"/>
      <c r="C14" s="44"/>
      <c r="D14" s="39" t="s">
        <v>407</v>
      </c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115"/>
    </row>
    <row r="15" spans="2:15" ht="20.25" customHeight="1" x14ac:dyDescent="0.45">
      <c r="B15" s="115"/>
      <c r="C15" s="44"/>
      <c r="D15" s="39"/>
      <c r="E15" s="39" t="s">
        <v>408</v>
      </c>
      <c r="F15" s="39"/>
      <c r="G15" s="39"/>
      <c r="H15" s="39"/>
      <c r="I15" s="39"/>
      <c r="J15" s="39"/>
      <c r="K15" s="39"/>
      <c r="L15" s="39"/>
      <c r="M15" s="39"/>
      <c r="N15" s="39"/>
      <c r="O15" s="115"/>
    </row>
    <row r="16" spans="2:15" ht="20.25" customHeight="1" x14ac:dyDescent="0.45">
      <c r="B16" s="115"/>
      <c r="C16" s="44"/>
      <c r="D16" s="39" t="s">
        <v>409</v>
      </c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115"/>
    </row>
    <row r="17" spans="2:15" ht="20.25" customHeight="1" x14ac:dyDescent="0.45">
      <c r="B17" s="115"/>
      <c r="C17" s="44"/>
      <c r="D17" s="39"/>
      <c r="E17" s="39" t="s">
        <v>410</v>
      </c>
      <c r="F17" s="39"/>
      <c r="G17" s="39"/>
      <c r="H17" s="39"/>
      <c r="I17" s="39"/>
      <c r="J17" s="39"/>
      <c r="K17" s="39"/>
      <c r="L17" s="39"/>
      <c r="M17" s="39"/>
      <c r="N17" s="39"/>
      <c r="O17" s="115"/>
    </row>
    <row r="18" spans="2:15" ht="20.25" customHeight="1" x14ac:dyDescent="0.45">
      <c r="B18" s="115"/>
      <c r="C18" s="44"/>
      <c r="D18" s="39"/>
      <c r="E18" s="39" t="s">
        <v>411</v>
      </c>
      <c r="F18" s="39"/>
      <c r="G18" s="39"/>
      <c r="H18" s="39"/>
      <c r="I18" s="39"/>
      <c r="J18" s="39"/>
      <c r="K18" s="39"/>
      <c r="L18" s="39"/>
      <c r="M18" s="39"/>
      <c r="N18" s="39"/>
      <c r="O18" s="115"/>
    </row>
    <row r="19" spans="2:15" ht="20.25" customHeight="1" x14ac:dyDescent="0.45">
      <c r="B19" s="115"/>
      <c r="C19" s="44"/>
      <c r="D19" s="39" t="s">
        <v>448</v>
      </c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115"/>
    </row>
    <row r="20" spans="2:15" ht="20.25" customHeight="1" x14ac:dyDescent="0.45">
      <c r="B20" s="115"/>
      <c r="C20" s="44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115"/>
    </row>
    <row r="21" spans="2:15" ht="20.25" customHeight="1" x14ac:dyDescent="0.45">
      <c r="B21" s="115"/>
      <c r="C21" s="44"/>
      <c r="D21" s="39" t="s">
        <v>449</v>
      </c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115"/>
    </row>
    <row r="22" spans="2:15" ht="20.25" customHeight="1" x14ac:dyDescent="0.45">
      <c r="B22" s="115"/>
      <c r="C22" s="44"/>
      <c r="D22" s="39"/>
      <c r="E22" s="39" t="s">
        <v>450</v>
      </c>
      <c r="F22" s="39"/>
      <c r="G22" s="39"/>
      <c r="H22" s="39"/>
      <c r="I22" s="39"/>
      <c r="J22" s="39"/>
      <c r="K22" s="39"/>
      <c r="L22" s="39"/>
      <c r="M22" s="39"/>
      <c r="N22" s="39"/>
      <c r="O22" s="115"/>
    </row>
    <row r="23" spans="2:15" ht="20.25" customHeight="1" x14ac:dyDescent="0.45">
      <c r="B23" s="115"/>
      <c r="C23" s="44"/>
      <c r="D23" s="39"/>
      <c r="E23" s="39" t="s">
        <v>451</v>
      </c>
      <c r="F23" s="39"/>
      <c r="G23" s="39"/>
      <c r="H23" s="39"/>
      <c r="I23" s="39"/>
      <c r="J23" s="39"/>
      <c r="K23" s="39"/>
      <c r="L23" s="39"/>
      <c r="M23" s="39"/>
      <c r="N23" s="39"/>
      <c r="O23" s="115"/>
    </row>
    <row r="24" spans="2:15" ht="20.25" customHeight="1" x14ac:dyDescent="0.45">
      <c r="B24" s="115"/>
      <c r="C24" s="44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115"/>
    </row>
    <row r="25" spans="2:15" ht="20.25" customHeight="1" x14ac:dyDescent="0.45">
      <c r="B25" s="115"/>
      <c r="C25" s="54" t="s">
        <v>413</v>
      </c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115"/>
    </row>
    <row r="26" spans="2:15" ht="20.25" customHeight="1" x14ac:dyDescent="0.45">
      <c r="B26" s="115"/>
      <c r="C26" s="44" t="s">
        <v>415</v>
      </c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115"/>
    </row>
    <row r="27" spans="2:15" ht="20.25" customHeight="1" x14ac:dyDescent="0.45">
      <c r="B27" s="115"/>
      <c r="C27" s="44"/>
      <c r="D27" s="39" t="s">
        <v>452</v>
      </c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115"/>
    </row>
    <row r="28" spans="2:15" ht="20.25" customHeight="1" x14ac:dyDescent="0.45">
      <c r="B28" s="115"/>
      <c r="C28" s="44"/>
      <c r="D28" s="39" t="s">
        <v>453</v>
      </c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115"/>
    </row>
    <row r="29" spans="2:15" ht="20.25" customHeight="1" x14ac:dyDescent="0.45">
      <c r="B29" s="115"/>
      <c r="C29" s="44"/>
      <c r="D29" s="39" t="s">
        <v>454</v>
      </c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115"/>
    </row>
    <row r="30" spans="2:15" ht="20.25" customHeight="1" x14ac:dyDescent="0.45">
      <c r="B30" s="115"/>
      <c r="C30" s="44" t="s">
        <v>416</v>
      </c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115"/>
    </row>
    <row r="31" spans="2:15" ht="20.25" customHeight="1" x14ac:dyDescent="0.45">
      <c r="B31" s="115"/>
      <c r="C31" s="44"/>
      <c r="D31" s="39" t="s">
        <v>417</v>
      </c>
      <c r="E31" s="39"/>
      <c r="F31" s="39"/>
      <c r="G31" s="39"/>
      <c r="H31" s="39"/>
      <c r="I31" s="39"/>
      <c r="J31" s="39"/>
      <c r="K31" s="39"/>
      <c r="L31" s="39"/>
      <c r="M31" s="39"/>
      <c r="N31" s="39"/>
      <c r="O31" s="115"/>
    </row>
    <row r="32" spans="2:15" ht="20.25" customHeight="1" x14ac:dyDescent="0.45">
      <c r="B32" s="115"/>
      <c r="C32" s="44"/>
      <c r="D32" s="39" t="s">
        <v>418</v>
      </c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115"/>
    </row>
    <row r="33" spans="2:15" ht="20.25" customHeight="1" x14ac:dyDescent="0.45">
      <c r="B33" s="115"/>
      <c r="C33" s="44"/>
      <c r="D33" s="39"/>
      <c r="E33" s="39" t="s">
        <v>602</v>
      </c>
      <c r="F33" s="39"/>
      <c r="G33" s="39"/>
      <c r="H33" s="39"/>
      <c r="I33" s="39"/>
      <c r="J33" s="39"/>
      <c r="K33" s="39"/>
      <c r="L33" s="39"/>
      <c r="M33" s="39"/>
      <c r="N33" s="39"/>
      <c r="O33" s="115"/>
    </row>
    <row r="34" spans="2:15" ht="20.25" customHeight="1" x14ac:dyDescent="0.45">
      <c r="B34" s="115"/>
      <c r="C34" s="44"/>
      <c r="D34" s="39" t="s">
        <v>419</v>
      </c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115"/>
    </row>
    <row r="35" spans="2:15" ht="20.25" customHeight="1" x14ac:dyDescent="0.45">
      <c r="B35" s="115"/>
      <c r="C35" s="44"/>
      <c r="D35" s="39"/>
      <c r="E35" s="39" t="s">
        <v>602</v>
      </c>
      <c r="F35" s="39"/>
      <c r="G35" s="39"/>
      <c r="H35" s="39"/>
      <c r="I35" s="39"/>
      <c r="J35" s="39"/>
      <c r="K35" s="39"/>
      <c r="L35" s="39"/>
      <c r="M35" s="39"/>
      <c r="N35" s="39"/>
      <c r="O35" s="115"/>
    </row>
    <row r="36" spans="2:15" ht="20.25" customHeight="1" x14ac:dyDescent="0.45">
      <c r="B36" s="115"/>
      <c r="C36" s="44"/>
      <c r="D36" s="39" t="s">
        <v>455</v>
      </c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115"/>
    </row>
    <row r="37" spans="2:15" ht="20.25" customHeight="1" x14ac:dyDescent="0.45">
      <c r="B37" s="115"/>
      <c r="C37" s="44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115"/>
    </row>
    <row r="38" spans="2:15" ht="20.25" customHeight="1" x14ac:dyDescent="0.45">
      <c r="B38" s="115"/>
      <c r="C38" s="44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115"/>
    </row>
    <row r="39" spans="2:15" ht="20.25" customHeight="1" x14ac:dyDescent="0.45">
      <c r="B39" s="115"/>
      <c r="C39" s="44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115"/>
    </row>
    <row r="40" spans="2:15" ht="20.25" customHeight="1" x14ac:dyDescent="0.45">
      <c r="B40" s="115"/>
      <c r="C40" s="44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115"/>
    </row>
    <row r="41" spans="2:15" ht="20.25" customHeight="1" x14ac:dyDescent="0.45">
      <c r="B41" s="115"/>
      <c r="C41" s="44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115"/>
    </row>
    <row r="42" spans="2:15" ht="20.25" customHeight="1" x14ac:dyDescent="0.45">
      <c r="B42" s="115"/>
      <c r="C42" s="54" t="s">
        <v>57</v>
      </c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115"/>
    </row>
    <row r="43" spans="2:15" ht="20.25" customHeight="1" x14ac:dyDescent="0.45">
      <c r="B43" s="115"/>
      <c r="C43" s="44" t="s">
        <v>440</v>
      </c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115"/>
    </row>
    <row r="44" spans="2:15" ht="20.25" customHeight="1" x14ac:dyDescent="0.45">
      <c r="B44" s="115"/>
      <c r="C44" s="44"/>
      <c r="D44" s="39" t="s">
        <v>439</v>
      </c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115"/>
    </row>
    <row r="45" spans="2:15" ht="30.75" customHeight="1" x14ac:dyDescent="0.45">
      <c r="B45" s="115"/>
      <c r="C45" s="44"/>
      <c r="E45" s="704" t="s">
        <v>57</v>
      </c>
      <c r="F45" s="704"/>
      <c r="G45" s="712"/>
      <c r="H45" s="704" t="s">
        <v>420</v>
      </c>
      <c r="I45" s="704"/>
      <c r="J45" s="704"/>
      <c r="K45" s="708" t="s">
        <v>421</v>
      </c>
      <c r="L45" s="704"/>
      <c r="M45" s="704"/>
      <c r="N45" s="39"/>
      <c r="O45" s="115"/>
    </row>
    <row r="46" spans="2:15" ht="23.25" customHeight="1" x14ac:dyDescent="0.45">
      <c r="B46" s="115"/>
      <c r="C46" s="44"/>
      <c r="E46" s="709" t="str">
        <f>IF(เกณฑ์!G11="","",เกณฑ์!G11)</f>
        <v>0</v>
      </c>
      <c r="F46" s="709"/>
      <c r="G46" s="709"/>
      <c r="H46" s="705" t="str">
        <f>IF(เกณฑ์!F11="","",เกณฑ์!F11)</f>
        <v>ต่ำกว่าเกณฑ์</v>
      </c>
      <c r="I46" s="705"/>
      <c r="J46" s="705"/>
      <c r="K46" s="709" t="str">
        <f>IF(เกณฑ์!C11="","",เกณฑ์!C11&amp;" - "&amp;เกณฑ์!E11)</f>
        <v>0 - 49</v>
      </c>
      <c r="L46" s="709"/>
      <c r="M46" s="709"/>
      <c r="N46" s="39"/>
      <c r="O46" s="115"/>
    </row>
    <row r="47" spans="2:15" ht="23.25" customHeight="1" x14ac:dyDescent="0.45">
      <c r="B47" s="115"/>
      <c r="C47" s="44"/>
      <c r="E47" s="701" t="str">
        <f>IF(เกณฑ์!G12="","",เกณฑ์!G12)</f>
        <v>1</v>
      </c>
      <c r="F47" s="701"/>
      <c r="G47" s="701"/>
      <c r="H47" s="706" t="str">
        <f>IF(เกณฑ์!F12="","",เกณฑ์!F12)</f>
        <v>ผ่านเกณฑ์ขั้นต่ำ</v>
      </c>
      <c r="I47" s="706"/>
      <c r="J47" s="706"/>
      <c r="K47" s="701" t="str">
        <f>IF(เกณฑ์!C12="","",เกณฑ์!C12&amp;" - "&amp;เกณฑ์!E12)</f>
        <v>50 - 54</v>
      </c>
      <c r="L47" s="701"/>
      <c r="M47" s="701"/>
      <c r="N47" s="39"/>
      <c r="O47" s="115"/>
    </row>
    <row r="48" spans="2:15" ht="23.25" customHeight="1" x14ac:dyDescent="0.45">
      <c r="B48" s="115"/>
      <c r="C48" s="44"/>
      <c r="E48" s="701" t="str">
        <f>IF(เกณฑ์!G13="","",เกณฑ์!G13)</f>
        <v>1.5</v>
      </c>
      <c r="F48" s="701"/>
      <c r="G48" s="701"/>
      <c r="H48" s="706" t="str">
        <f>IF(เกณฑ์!F13="","",เกณฑ์!F13)</f>
        <v>พอใช้</v>
      </c>
      <c r="I48" s="706"/>
      <c r="J48" s="706"/>
      <c r="K48" s="701" t="str">
        <f>IF(เกณฑ์!C13="","",เกณฑ์!C13&amp;" - "&amp;เกณฑ์!E13)</f>
        <v>55 - 59</v>
      </c>
      <c r="L48" s="701"/>
      <c r="M48" s="701"/>
      <c r="N48" s="39"/>
      <c r="O48" s="115"/>
    </row>
    <row r="49" spans="2:15" ht="23.25" customHeight="1" x14ac:dyDescent="0.45">
      <c r="B49" s="115"/>
      <c r="C49" s="44"/>
      <c r="E49" s="701" t="str">
        <f>IF(เกณฑ์!G14="","",เกณฑ์!G14)</f>
        <v>2</v>
      </c>
      <c r="F49" s="701"/>
      <c r="G49" s="701"/>
      <c r="H49" s="706" t="str">
        <f>IF(เกณฑ์!F14="","",เกณฑ์!F14)</f>
        <v>ปานกลาง</v>
      </c>
      <c r="I49" s="706"/>
      <c r="J49" s="706"/>
      <c r="K49" s="701" t="str">
        <f>IF(เกณฑ์!C14="","",เกณฑ์!C14&amp;" - "&amp;เกณฑ์!E14)</f>
        <v>60 - 64</v>
      </c>
      <c r="L49" s="701"/>
      <c r="M49" s="701"/>
      <c r="N49" s="39"/>
      <c r="O49" s="115"/>
    </row>
    <row r="50" spans="2:15" ht="23.25" customHeight="1" x14ac:dyDescent="0.45">
      <c r="B50" s="115"/>
      <c r="C50" s="44"/>
      <c r="E50" s="701" t="str">
        <f>IF(เกณฑ์!G15="","",เกณฑ์!G15)</f>
        <v>2.5</v>
      </c>
      <c r="F50" s="701"/>
      <c r="G50" s="701"/>
      <c r="H50" s="706" t="str">
        <f>IF(เกณฑ์!F15="","",เกณฑ์!F15)</f>
        <v>ค่อนข้างดี</v>
      </c>
      <c r="I50" s="706"/>
      <c r="J50" s="706"/>
      <c r="K50" s="701" t="str">
        <f>IF(เกณฑ์!C15="","",เกณฑ์!C15&amp;" - "&amp;เกณฑ์!E15)</f>
        <v>65 - 69</v>
      </c>
      <c r="L50" s="701"/>
      <c r="M50" s="701"/>
      <c r="N50" s="39"/>
      <c r="O50" s="115"/>
    </row>
    <row r="51" spans="2:15" ht="23.25" customHeight="1" x14ac:dyDescent="0.45">
      <c r="B51" s="115"/>
      <c r="C51" s="44"/>
      <c r="E51" s="701" t="str">
        <f>IF(เกณฑ์!G16="","",เกณฑ์!G16)</f>
        <v>3</v>
      </c>
      <c r="F51" s="701"/>
      <c r="G51" s="701"/>
      <c r="H51" s="706" t="str">
        <f>IF(เกณฑ์!F16="","",เกณฑ์!F16)</f>
        <v>ดี</v>
      </c>
      <c r="I51" s="706"/>
      <c r="J51" s="706"/>
      <c r="K51" s="701" t="str">
        <f>IF(เกณฑ์!C16="","",เกณฑ์!C16&amp;" - "&amp;เกณฑ์!E16)</f>
        <v>70 - 74</v>
      </c>
      <c r="L51" s="701"/>
      <c r="M51" s="701"/>
      <c r="N51" s="39"/>
      <c r="O51" s="115"/>
    </row>
    <row r="52" spans="2:15" ht="23.25" customHeight="1" x14ac:dyDescent="0.45">
      <c r="B52" s="115"/>
      <c r="C52" s="44"/>
      <c r="E52" s="701" t="str">
        <f>IF(เกณฑ์!G17="","",เกณฑ์!G17)</f>
        <v>3.5</v>
      </c>
      <c r="F52" s="701"/>
      <c r="G52" s="701"/>
      <c r="H52" s="706" t="str">
        <f>IF(เกณฑ์!F17="","",เกณฑ์!F17)</f>
        <v>ดีมาก</v>
      </c>
      <c r="I52" s="706"/>
      <c r="J52" s="706"/>
      <c r="K52" s="701" t="str">
        <f>IF(เกณฑ์!C17="","",เกณฑ์!C17&amp;" - "&amp;เกณฑ์!E17)</f>
        <v>75 - 79</v>
      </c>
      <c r="L52" s="701"/>
      <c r="M52" s="701"/>
      <c r="N52" s="39"/>
      <c r="O52" s="115"/>
    </row>
    <row r="53" spans="2:15" ht="23.25" customHeight="1" x14ac:dyDescent="0.45">
      <c r="B53" s="115"/>
      <c r="C53" s="44"/>
      <c r="E53" s="702" t="str">
        <f>IF(เกณฑ์!G18="","",เกณฑ์!G18)</f>
        <v>4</v>
      </c>
      <c r="F53" s="702"/>
      <c r="G53" s="702"/>
      <c r="H53" s="707" t="str">
        <f>IF(เกณฑ์!F18="","",เกณฑ์!F18)</f>
        <v>ดีเยี่ยม</v>
      </c>
      <c r="I53" s="707"/>
      <c r="J53" s="707"/>
      <c r="K53" s="702" t="str">
        <f>IF(เกณฑ์!C18="","",เกณฑ์!C18&amp;" - "&amp;เกณฑ์!E18)</f>
        <v>80 - 100</v>
      </c>
      <c r="L53" s="702"/>
      <c r="M53" s="702"/>
      <c r="N53" s="39"/>
      <c r="O53" s="115"/>
    </row>
    <row r="54" spans="2:15" ht="23.25" customHeight="1" x14ac:dyDescent="0.45">
      <c r="B54" s="115"/>
      <c r="C54" s="44"/>
      <c r="D54" s="39" t="s">
        <v>442</v>
      </c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115"/>
    </row>
    <row r="55" spans="2:15" ht="20.25" customHeight="1" x14ac:dyDescent="0.45">
      <c r="B55" s="115"/>
      <c r="C55" s="44" t="s">
        <v>430</v>
      </c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115"/>
    </row>
    <row r="56" spans="2:15" ht="20.25" customHeight="1" x14ac:dyDescent="0.45">
      <c r="B56" s="115"/>
      <c r="C56" s="44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115"/>
    </row>
    <row r="57" spans="2:15" ht="31.5" customHeight="1" x14ac:dyDescent="0.45">
      <c r="B57" s="115"/>
      <c r="C57" s="44"/>
      <c r="D57" s="39"/>
      <c r="E57" s="697" t="s">
        <v>76</v>
      </c>
      <c r="F57" s="697"/>
      <c r="G57" s="697"/>
      <c r="H57" s="697"/>
      <c r="I57" s="697" t="s">
        <v>431</v>
      </c>
      <c r="J57" s="697"/>
      <c r="K57" s="697"/>
      <c r="L57" s="697"/>
      <c r="M57" s="697"/>
      <c r="N57" s="39"/>
      <c r="O57" s="115"/>
    </row>
    <row r="58" spans="2:15" ht="20.25" customHeight="1" x14ac:dyDescent="0.45">
      <c r="B58" s="115"/>
      <c r="C58" s="44"/>
      <c r="D58" s="39"/>
      <c r="E58" s="703" t="s">
        <v>84</v>
      </c>
      <c r="F58" s="703"/>
      <c r="G58" s="703"/>
      <c r="H58" s="703"/>
      <c r="I58" s="698"/>
      <c r="J58" s="698"/>
      <c r="K58" s="698"/>
      <c r="L58" s="698"/>
      <c r="M58" s="698"/>
      <c r="N58" s="39"/>
      <c r="O58" s="115"/>
    </row>
    <row r="59" spans="2:15" ht="20.25" customHeight="1" x14ac:dyDescent="0.45">
      <c r="B59" s="115"/>
      <c r="C59" s="44"/>
      <c r="D59" s="39"/>
      <c r="E59" s="695" t="s">
        <v>85</v>
      </c>
      <c r="F59" s="695"/>
      <c r="G59" s="695"/>
      <c r="H59" s="695"/>
      <c r="I59" s="699"/>
      <c r="J59" s="699"/>
      <c r="K59" s="699"/>
      <c r="L59" s="699"/>
      <c r="M59" s="699"/>
      <c r="N59" s="39"/>
      <c r="O59" s="115"/>
    </row>
    <row r="60" spans="2:15" ht="20.25" customHeight="1" x14ac:dyDescent="0.45">
      <c r="B60" s="115"/>
      <c r="C60" s="44"/>
      <c r="D60" s="39"/>
      <c r="E60" s="695" t="s">
        <v>86</v>
      </c>
      <c r="F60" s="695"/>
      <c r="G60" s="695"/>
      <c r="H60" s="695"/>
      <c r="I60" s="699"/>
      <c r="J60" s="699"/>
      <c r="K60" s="699"/>
      <c r="L60" s="699"/>
      <c r="M60" s="699"/>
      <c r="N60" s="39"/>
      <c r="O60" s="115"/>
    </row>
    <row r="61" spans="2:15" ht="20.25" customHeight="1" x14ac:dyDescent="0.45">
      <c r="B61" s="115"/>
      <c r="C61" s="44"/>
      <c r="D61" s="39"/>
      <c r="E61" s="695" t="s">
        <v>87</v>
      </c>
      <c r="F61" s="695"/>
      <c r="G61" s="695"/>
      <c r="H61" s="695"/>
      <c r="I61" s="699"/>
      <c r="J61" s="699"/>
      <c r="K61" s="699"/>
      <c r="L61" s="699"/>
      <c r="M61" s="699"/>
      <c r="N61" s="39"/>
      <c r="O61" s="115"/>
    </row>
    <row r="62" spans="2:15" ht="20.25" customHeight="1" x14ac:dyDescent="0.45">
      <c r="B62" s="115"/>
      <c r="C62" s="44"/>
      <c r="D62" s="39"/>
      <c r="E62" s="695" t="s">
        <v>88</v>
      </c>
      <c r="F62" s="695"/>
      <c r="G62" s="695"/>
      <c r="H62" s="695"/>
      <c r="I62" s="699"/>
      <c r="J62" s="699"/>
      <c r="K62" s="699"/>
      <c r="L62" s="699"/>
      <c r="M62" s="699"/>
      <c r="N62" s="39"/>
      <c r="O62" s="115"/>
    </row>
    <row r="63" spans="2:15" ht="20.25" customHeight="1" x14ac:dyDescent="0.45">
      <c r="B63" s="115"/>
      <c r="C63" s="44"/>
      <c r="D63" s="39"/>
      <c r="E63" s="695" t="s">
        <v>89</v>
      </c>
      <c r="F63" s="695"/>
      <c r="G63" s="695"/>
      <c r="H63" s="695"/>
      <c r="I63" s="699"/>
      <c r="J63" s="699"/>
      <c r="K63" s="699"/>
      <c r="L63" s="699"/>
      <c r="M63" s="699"/>
      <c r="N63" s="39"/>
      <c r="O63" s="115"/>
    </row>
    <row r="64" spans="2:15" ht="20.25" customHeight="1" x14ac:dyDescent="0.45">
      <c r="B64" s="115"/>
      <c r="C64" s="44"/>
      <c r="D64" s="39"/>
      <c r="E64" s="695" t="s">
        <v>90</v>
      </c>
      <c r="F64" s="695"/>
      <c r="G64" s="695"/>
      <c r="H64" s="695"/>
      <c r="I64" s="699"/>
      <c r="J64" s="699"/>
      <c r="K64" s="699"/>
      <c r="L64" s="699"/>
      <c r="M64" s="699"/>
      <c r="N64" s="39"/>
      <c r="O64" s="115"/>
    </row>
    <row r="65" spans="2:15" ht="20.25" customHeight="1" x14ac:dyDescent="0.45">
      <c r="B65" s="115"/>
      <c r="C65" s="44"/>
      <c r="D65" s="39"/>
      <c r="E65" s="696" t="s">
        <v>91</v>
      </c>
      <c r="F65" s="696"/>
      <c r="G65" s="696"/>
      <c r="H65" s="696"/>
      <c r="I65" s="700"/>
      <c r="J65" s="700"/>
      <c r="K65" s="700"/>
      <c r="L65" s="700"/>
      <c r="M65" s="700"/>
      <c r="N65" s="39"/>
      <c r="O65" s="115"/>
    </row>
    <row r="66" spans="2:15" ht="20.25" customHeight="1" x14ac:dyDescent="0.45">
      <c r="B66" s="115"/>
      <c r="C66" s="44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115"/>
    </row>
    <row r="67" spans="2:15" ht="20.25" customHeight="1" x14ac:dyDescent="0.45">
      <c r="B67" s="115"/>
      <c r="C67" s="54" t="s">
        <v>458</v>
      </c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115"/>
    </row>
    <row r="68" spans="2:15" ht="20.25" customHeight="1" x14ac:dyDescent="0.45">
      <c r="B68" s="115"/>
      <c r="C68" s="44" t="s">
        <v>438</v>
      </c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115"/>
    </row>
    <row r="69" spans="2:15" ht="20.25" customHeight="1" x14ac:dyDescent="0.45">
      <c r="B69" s="115"/>
      <c r="C69" s="44"/>
      <c r="D69" s="39" t="s">
        <v>432</v>
      </c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115"/>
    </row>
    <row r="70" spans="2:15" ht="20.25" customHeight="1" x14ac:dyDescent="0.45">
      <c r="B70" s="115"/>
      <c r="C70" s="44"/>
      <c r="D70" s="39"/>
      <c r="E70" s="39" t="s">
        <v>433</v>
      </c>
      <c r="F70" s="39"/>
      <c r="G70" s="39"/>
      <c r="H70" s="39"/>
      <c r="I70" s="39"/>
      <c r="J70" s="39"/>
      <c r="K70" s="39"/>
      <c r="L70" s="39"/>
      <c r="M70" s="39"/>
      <c r="N70" s="39"/>
      <c r="O70" s="115"/>
    </row>
    <row r="71" spans="2:15" ht="21" customHeight="1" x14ac:dyDescent="0.45">
      <c r="B71" s="115"/>
      <c r="C71" s="44"/>
      <c r="D71" s="39"/>
      <c r="E71" s="39" t="s">
        <v>434</v>
      </c>
      <c r="F71" s="39"/>
      <c r="G71" s="39"/>
      <c r="H71" s="39"/>
      <c r="I71" s="39"/>
      <c r="J71" s="39"/>
      <c r="K71" s="39"/>
      <c r="L71" s="39"/>
      <c r="M71" s="39"/>
      <c r="N71" s="39"/>
      <c r="O71" s="115"/>
    </row>
    <row r="72" spans="2:15" ht="7.5" customHeight="1" x14ac:dyDescent="0.45">
      <c r="B72" s="115"/>
      <c r="C72" s="44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115"/>
    </row>
    <row r="73" spans="2:15" ht="31.5" customHeight="1" x14ac:dyDescent="0.45">
      <c r="B73" s="115"/>
      <c r="C73" s="44"/>
      <c r="D73" s="39"/>
      <c r="E73" s="694" t="s">
        <v>435</v>
      </c>
      <c r="F73" s="694"/>
      <c r="G73" s="694"/>
      <c r="H73" s="694" t="s">
        <v>420</v>
      </c>
      <c r="I73" s="694"/>
      <c r="J73" s="694"/>
      <c r="K73" s="694" t="s">
        <v>421</v>
      </c>
      <c r="L73" s="694"/>
      <c r="M73" s="694"/>
      <c r="N73" s="39"/>
      <c r="O73" s="115"/>
    </row>
    <row r="74" spans="2:15" ht="20.25" customHeight="1" x14ac:dyDescent="0.45">
      <c r="B74" s="115"/>
      <c r="C74" s="44"/>
      <c r="D74" s="39"/>
      <c r="E74" s="688">
        <f>เกณฑ์!N7</f>
        <v>0</v>
      </c>
      <c r="F74" s="689"/>
      <c r="G74" s="689"/>
      <c r="H74" s="692" t="str">
        <f>เกณฑ์!M7</f>
        <v>ไม่ผ่าน</v>
      </c>
      <c r="I74" s="692"/>
      <c r="J74" s="692"/>
      <c r="K74" s="689" t="str">
        <f>เกณฑ์!J7&amp;" - "&amp;เกณฑ์!L7</f>
        <v>0 - 49</v>
      </c>
      <c r="L74" s="689"/>
      <c r="M74" s="689"/>
      <c r="N74" s="39"/>
      <c r="O74" s="115"/>
    </row>
    <row r="75" spans="2:15" ht="20.25" customHeight="1" x14ac:dyDescent="0.45">
      <c r="B75" s="115"/>
      <c r="C75" s="44"/>
      <c r="D75" s="39"/>
      <c r="E75" s="688">
        <f>เกณฑ์!N8</f>
        <v>1</v>
      </c>
      <c r="F75" s="689"/>
      <c r="G75" s="689"/>
      <c r="H75" s="692" t="str">
        <f>เกณฑ์!M8</f>
        <v>ผ่าน</v>
      </c>
      <c r="I75" s="692"/>
      <c r="J75" s="692"/>
      <c r="K75" s="689" t="str">
        <f>เกณฑ์!J8&amp;" - "&amp;เกณฑ์!L8</f>
        <v>50 - 64</v>
      </c>
      <c r="L75" s="689"/>
      <c r="M75" s="689"/>
      <c r="N75" s="39"/>
      <c r="O75" s="115"/>
    </row>
    <row r="76" spans="2:15" ht="20.25" customHeight="1" x14ac:dyDescent="0.45">
      <c r="B76" s="115"/>
      <c r="C76" s="44"/>
      <c r="D76" s="39"/>
      <c r="E76" s="688">
        <f>เกณฑ์!N9</f>
        <v>2</v>
      </c>
      <c r="F76" s="689"/>
      <c r="G76" s="689"/>
      <c r="H76" s="692" t="str">
        <f>เกณฑ์!M9</f>
        <v>ดี</v>
      </c>
      <c r="I76" s="692"/>
      <c r="J76" s="692"/>
      <c r="K76" s="689" t="str">
        <f>เกณฑ์!J9&amp;" - "&amp;เกณฑ์!L9</f>
        <v>65 - 79</v>
      </c>
      <c r="L76" s="689"/>
      <c r="M76" s="689"/>
      <c r="N76" s="39"/>
      <c r="O76" s="115"/>
    </row>
    <row r="77" spans="2:15" ht="20.25" customHeight="1" x14ac:dyDescent="0.45">
      <c r="B77" s="115"/>
      <c r="C77" s="44"/>
      <c r="D77" s="39"/>
      <c r="E77" s="690">
        <f>เกณฑ์!N10</f>
        <v>3</v>
      </c>
      <c r="F77" s="691"/>
      <c r="G77" s="691"/>
      <c r="H77" s="693" t="str">
        <f>เกณฑ์!M10</f>
        <v>ดีเยี่ยม</v>
      </c>
      <c r="I77" s="693"/>
      <c r="J77" s="693"/>
      <c r="K77" s="691" t="str">
        <f>เกณฑ์!J10&amp;" - "&amp;เกณฑ์!L10</f>
        <v>80 - 100</v>
      </c>
      <c r="L77" s="691"/>
      <c r="M77" s="691"/>
      <c r="N77" s="39"/>
      <c r="O77" s="115"/>
    </row>
    <row r="78" spans="2:15" ht="20.25" customHeight="1" x14ac:dyDescent="0.45">
      <c r="B78" s="115"/>
      <c r="C78" s="44"/>
      <c r="D78" s="39" t="s">
        <v>441</v>
      </c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115"/>
    </row>
    <row r="79" spans="2:15" ht="20.25" customHeight="1" x14ac:dyDescent="0.45">
      <c r="B79" s="115"/>
      <c r="C79" s="44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115"/>
    </row>
    <row r="80" spans="2:15" ht="18.75" customHeight="1" x14ac:dyDescent="0.45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  <c r="M80" s="115"/>
      <c r="N80" s="115"/>
      <c r="O80" s="115"/>
    </row>
    <row r="81" s="5" customFormat="1" ht="18.75" customHeight="1" x14ac:dyDescent="0.45"/>
    <row r="82" s="5" customFormat="1" ht="18.75" customHeight="1" x14ac:dyDescent="0.45"/>
    <row r="83" s="5" customFormat="1" ht="18.75" customHeight="1" x14ac:dyDescent="0.45"/>
    <row r="84" s="5" customFormat="1" ht="18.75" customHeight="1" x14ac:dyDescent="0.45"/>
    <row r="85" s="5" customFormat="1" ht="18.75" customHeight="1" x14ac:dyDescent="0.45"/>
    <row r="86" s="5" customFormat="1" ht="18.75" customHeight="1" x14ac:dyDescent="0.45"/>
    <row r="87" s="5" customFormat="1" ht="20.25" customHeight="1" x14ac:dyDescent="0.45"/>
    <row r="88" s="5" customFormat="1" ht="20.25" customHeight="1" x14ac:dyDescent="0.45"/>
    <row r="89" ht="20.25" customHeight="1" x14ac:dyDescent="0.45"/>
    <row r="90" ht="20.25" customHeight="1" x14ac:dyDescent="0.45"/>
    <row r="91" ht="20.25" customHeight="1" x14ac:dyDescent="0.45"/>
    <row r="92" ht="20.25" customHeight="1" x14ac:dyDescent="0.45"/>
  </sheetData>
  <sheetProtection algorithmName="SHA-512" hashValue="Khg5oD+CMWOfoIUDn8js4dhK5W8D3vPb1X5CisSCII4QyUVRCaeTWqfOmGhv7f0o5guR+j8aH3HG4lZz/JvFDQ==" saltValue="iXGPGo4RrpUVjJee6GRrKw==" spinCount="100000" sheet="1" objects="1" scenarios="1" formatCells="0" selectLockedCells="1"/>
  <mergeCells count="62">
    <mergeCell ref="K49:M49"/>
    <mergeCell ref="K50:M50"/>
    <mergeCell ref="E50:G50"/>
    <mergeCell ref="C2:N2"/>
    <mergeCell ref="C3:N3"/>
    <mergeCell ref="E45:G45"/>
    <mergeCell ref="E46:G46"/>
    <mergeCell ref="E47:G47"/>
    <mergeCell ref="E48:G48"/>
    <mergeCell ref="E49:G49"/>
    <mergeCell ref="K51:M51"/>
    <mergeCell ref="K52:M52"/>
    <mergeCell ref="K53:M53"/>
    <mergeCell ref="H45:J45"/>
    <mergeCell ref="H46:J46"/>
    <mergeCell ref="H47:J47"/>
    <mergeCell ref="H48:J48"/>
    <mergeCell ref="H49:J49"/>
    <mergeCell ref="H50:J50"/>
    <mergeCell ref="H51:J51"/>
    <mergeCell ref="H52:J52"/>
    <mergeCell ref="H53:J53"/>
    <mergeCell ref="K45:M45"/>
    <mergeCell ref="K46:M46"/>
    <mergeCell ref="K47:M47"/>
    <mergeCell ref="K48:M48"/>
    <mergeCell ref="E51:G51"/>
    <mergeCell ref="E52:G52"/>
    <mergeCell ref="E53:G53"/>
    <mergeCell ref="E57:H57"/>
    <mergeCell ref="E58:H58"/>
    <mergeCell ref="E64:H64"/>
    <mergeCell ref="E65:H65"/>
    <mergeCell ref="I57:M57"/>
    <mergeCell ref="I58:M58"/>
    <mergeCell ref="I59:M59"/>
    <mergeCell ref="I60:M60"/>
    <mergeCell ref="I61:M61"/>
    <mergeCell ref="I62:M62"/>
    <mergeCell ref="I63:M63"/>
    <mergeCell ref="I64:M64"/>
    <mergeCell ref="I65:M65"/>
    <mergeCell ref="E59:H59"/>
    <mergeCell ref="E60:H60"/>
    <mergeCell ref="E61:H61"/>
    <mergeCell ref="E62:H62"/>
    <mergeCell ref="E63:H63"/>
    <mergeCell ref="E73:G73"/>
    <mergeCell ref="H73:J73"/>
    <mergeCell ref="K73:M73"/>
    <mergeCell ref="K74:M74"/>
    <mergeCell ref="K75:M75"/>
    <mergeCell ref="E74:G74"/>
    <mergeCell ref="E75:G75"/>
    <mergeCell ref="E76:G76"/>
    <mergeCell ref="E77:G77"/>
    <mergeCell ref="K76:M76"/>
    <mergeCell ref="K77:M77"/>
    <mergeCell ref="H74:J74"/>
    <mergeCell ref="H75:J75"/>
    <mergeCell ref="H76:J76"/>
    <mergeCell ref="H77:J77"/>
  </mergeCells>
  <pageMargins left="0.51181102362204722" right="0.31496062992125984" top="0.55118110236220474" bottom="0.35433070866141736" header="0.31496062992125984" footer="0.31496062992125984"/>
  <pageSetup paperSize="9" orientation="portrait" blackAndWhite="1" verticalDpi="0" r:id="rId1"/>
  <drawing r:id="rId2"/>
  <picture r:id="rId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H106"/>
  <sheetViews>
    <sheetView showGridLines="0" showRowColHeaders="0" zoomScale="120" zoomScaleNormal="120" workbookViewId="0"/>
  </sheetViews>
  <sheetFormatPr defaultRowHeight="20.25" x14ac:dyDescent="0.4"/>
  <cols>
    <col min="1" max="1" width="5.7109375" style="58" customWidth="1"/>
    <col min="2" max="2" width="3.140625" style="55" customWidth="1"/>
    <col min="3" max="3" width="39.85546875" style="55" customWidth="1"/>
    <col min="4" max="4" width="62.140625" style="55" customWidth="1"/>
    <col min="5" max="5" width="2.28515625" style="55" customWidth="1"/>
    <col min="6" max="8" width="9.140625" style="58"/>
    <col min="9" max="16384" width="9.140625" style="55"/>
  </cols>
  <sheetData>
    <row r="1" spans="2:5" ht="42.75" customHeight="1" x14ac:dyDescent="0.4"/>
    <row r="2" spans="2:5" s="58" customFormat="1" ht="9" customHeight="1" x14ac:dyDescent="0.4"/>
    <row r="3" spans="2:5" ht="22.5" x14ac:dyDescent="0.45">
      <c r="B3" s="124"/>
      <c r="C3" s="713" t="s">
        <v>135</v>
      </c>
      <c r="D3" s="713"/>
      <c r="E3" s="124"/>
    </row>
    <row r="4" spans="2:5" ht="8.25" customHeight="1" x14ac:dyDescent="0.4">
      <c r="B4" s="124"/>
      <c r="C4" s="125"/>
      <c r="D4" s="124"/>
      <c r="E4" s="124"/>
    </row>
    <row r="5" spans="2:5" ht="18.75" customHeight="1" x14ac:dyDescent="0.45">
      <c r="B5" s="124"/>
      <c r="C5" s="57" t="s">
        <v>136</v>
      </c>
      <c r="D5" s="58"/>
      <c r="E5" s="124"/>
    </row>
    <row r="6" spans="2:5" ht="18.75" customHeight="1" x14ac:dyDescent="0.4">
      <c r="B6" s="124"/>
      <c r="C6" s="59" t="s">
        <v>137</v>
      </c>
      <c r="D6" s="60" t="s">
        <v>138</v>
      </c>
      <c r="E6" s="124"/>
    </row>
    <row r="7" spans="2:5" ht="18.75" customHeight="1" x14ac:dyDescent="0.4">
      <c r="B7" s="124"/>
      <c r="C7" s="61" t="s">
        <v>139</v>
      </c>
      <c r="D7" s="62" t="s">
        <v>155</v>
      </c>
      <c r="E7" s="124"/>
    </row>
    <row r="8" spans="2:5" ht="18.75" customHeight="1" x14ac:dyDescent="0.4">
      <c r="B8" s="124"/>
      <c r="C8" s="63"/>
      <c r="D8" s="64" t="s">
        <v>156</v>
      </c>
      <c r="E8" s="124"/>
    </row>
    <row r="9" spans="2:5" ht="18.75" customHeight="1" x14ac:dyDescent="0.4">
      <c r="B9" s="124"/>
      <c r="C9" s="63"/>
      <c r="D9" s="64" t="s">
        <v>157</v>
      </c>
      <c r="E9" s="124"/>
    </row>
    <row r="10" spans="2:5" ht="18.75" customHeight="1" x14ac:dyDescent="0.4">
      <c r="B10" s="124"/>
      <c r="C10" s="65" t="s">
        <v>140</v>
      </c>
      <c r="D10" s="66" t="s">
        <v>142</v>
      </c>
      <c r="E10" s="124"/>
    </row>
    <row r="11" spans="2:5" ht="18.75" customHeight="1" x14ac:dyDescent="0.4">
      <c r="B11" s="124"/>
      <c r="C11" s="63"/>
      <c r="D11" s="67" t="s">
        <v>144</v>
      </c>
      <c r="E11" s="124"/>
    </row>
    <row r="12" spans="2:5" ht="18.75" customHeight="1" x14ac:dyDescent="0.4">
      <c r="B12" s="124"/>
      <c r="C12" s="63"/>
      <c r="D12" s="68" t="s">
        <v>141</v>
      </c>
      <c r="E12" s="124"/>
    </row>
    <row r="13" spans="2:5" ht="18.75" customHeight="1" x14ac:dyDescent="0.4">
      <c r="B13" s="124"/>
      <c r="C13" s="69" t="s">
        <v>143</v>
      </c>
      <c r="D13" s="70" t="s">
        <v>145</v>
      </c>
      <c r="E13" s="124"/>
    </row>
    <row r="14" spans="2:5" ht="18.75" customHeight="1" x14ac:dyDescent="0.4">
      <c r="B14" s="124"/>
      <c r="C14" s="63"/>
      <c r="D14" s="71" t="s">
        <v>146</v>
      </c>
      <c r="E14" s="124"/>
    </row>
    <row r="15" spans="2:5" ht="18.75" customHeight="1" x14ac:dyDescent="0.4">
      <c r="B15" s="124"/>
      <c r="C15" s="72"/>
      <c r="D15" s="73" t="s">
        <v>147</v>
      </c>
      <c r="E15" s="124"/>
    </row>
    <row r="16" spans="2:5" ht="18.75" customHeight="1" x14ac:dyDescent="0.4">
      <c r="B16" s="124"/>
      <c r="C16" s="63" t="s">
        <v>148</v>
      </c>
      <c r="D16" s="71" t="s">
        <v>151</v>
      </c>
      <c r="E16" s="124"/>
    </row>
    <row r="17" spans="2:5" ht="18.75" customHeight="1" x14ac:dyDescent="0.4">
      <c r="B17" s="124"/>
      <c r="C17" s="63"/>
      <c r="D17" s="71" t="s">
        <v>149</v>
      </c>
      <c r="E17" s="124"/>
    </row>
    <row r="18" spans="2:5" ht="18.75" customHeight="1" x14ac:dyDescent="0.4">
      <c r="B18" s="124"/>
      <c r="C18" s="72"/>
      <c r="D18" s="73" t="s">
        <v>150</v>
      </c>
      <c r="E18" s="124"/>
    </row>
    <row r="19" spans="2:5" ht="17.25" customHeight="1" x14ac:dyDescent="0.4">
      <c r="B19" s="124"/>
      <c r="C19" s="56"/>
      <c r="D19" s="56"/>
      <c r="E19" s="124"/>
    </row>
    <row r="20" spans="2:5" ht="18.75" customHeight="1" x14ac:dyDescent="0.4">
      <c r="B20" s="124"/>
      <c r="C20" s="74" t="s">
        <v>152</v>
      </c>
      <c r="D20" s="58"/>
      <c r="E20" s="124"/>
    </row>
    <row r="21" spans="2:5" ht="18.75" customHeight="1" x14ac:dyDescent="0.4">
      <c r="B21" s="124"/>
      <c r="C21" s="75" t="s">
        <v>137</v>
      </c>
      <c r="D21" s="75" t="s">
        <v>138</v>
      </c>
      <c r="E21" s="124"/>
    </row>
    <row r="22" spans="2:5" ht="18.75" customHeight="1" x14ac:dyDescent="0.4">
      <c r="B22" s="124"/>
      <c r="C22" s="76" t="s">
        <v>153</v>
      </c>
      <c r="D22" s="76" t="s">
        <v>158</v>
      </c>
      <c r="E22" s="124"/>
    </row>
    <row r="23" spans="2:5" ht="18.75" customHeight="1" x14ac:dyDescent="0.4">
      <c r="B23" s="124"/>
      <c r="C23" s="77" t="s">
        <v>154</v>
      </c>
      <c r="D23" s="78" t="s">
        <v>159</v>
      </c>
      <c r="E23" s="124"/>
    </row>
    <row r="24" spans="2:5" ht="18.75" customHeight="1" x14ac:dyDescent="0.4">
      <c r="B24" s="124"/>
      <c r="C24" s="79"/>
      <c r="D24" s="80" t="s">
        <v>160</v>
      </c>
      <c r="E24" s="124"/>
    </row>
    <row r="25" spans="2:5" ht="18.75" customHeight="1" x14ac:dyDescent="0.4">
      <c r="B25" s="124"/>
      <c r="C25" s="76" t="s">
        <v>161</v>
      </c>
      <c r="D25" s="76" t="s">
        <v>163</v>
      </c>
      <c r="E25" s="124"/>
    </row>
    <row r="26" spans="2:5" ht="18.75" customHeight="1" x14ac:dyDescent="0.4">
      <c r="B26" s="124"/>
      <c r="C26" s="78" t="s">
        <v>162</v>
      </c>
      <c r="D26" s="78" t="s">
        <v>164</v>
      </c>
      <c r="E26" s="124"/>
    </row>
    <row r="27" spans="2:5" ht="18.75" customHeight="1" x14ac:dyDescent="0.4">
      <c r="B27" s="124"/>
      <c r="C27" s="81"/>
      <c r="D27" s="82" t="s">
        <v>165</v>
      </c>
      <c r="E27" s="124"/>
    </row>
    <row r="28" spans="2:5" ht="20.25" customHeight="1" x14ac:dyDescent="0.4">
      <c r="B28" s="124"/>
      <c r="C28" s="56"/>
      <c r="D28" s="56"/>
      <c r="E28" s="124"/>
    </row>
    <row r="29" spans="2:5" ht="20.25" customHeight="1" x14ac:dyDescent="0.45">
      <c r="B29" s="124"/>
      <c r="C29" s="83" t="s">
        <v>168</v>
      </c>
      <c r="D29" s="58"/>
      <c r="E29" s="124"/>
    </row>
    <row r="30" spans="2:5" ht="20.25" customHeight="1" x14ac:dyDescent="0.4">
      <c r="B30" s="124"/>
      <c r="C30" s="84" t="s">
        <v>137</v>
      </c>
      <c r="D30" s="84" t="s">
        <v>138</v>
      </c>
      <c r="E30" s="124"/>
    </row>
    <row r="31" spans="2:5" ht="20.25" customHeight="1" x14ac:dyDescent="0.4">
      <c r="B31" s="124"/>
      <c r="C31" s="85" t="s">
        <v>166</v>
      </c>
      <c r="D31" s="85" t="s">
        <v>169</v>
      </c>
      <c r="E31" s="124"/>
    </row>
    <row r="32" spans="2:5" ht="20.25" customHeight="1" x14ac:dyDescent="0.4">
      <c r="B32" s="124"/>
      <c r="C32" s="86" t="s">
        <v>167</v>
      </c>
      <c r="D32" s="87" t="s">
        <v>170</v>
      </c>
      <c r="E32" s="124"/>
    </row>
    <row r="33" spans="2:5" ht="20.25" customHeight="1" x14ac:dyDescent="0.4">
      <c r="B33" s="124"/>
      <c r="C33" s="88"/>
      <c r="D33" s="87" t="s">
        <v>171</v>
      </c>
      <c r="E33" s="124"/>
    </row>
    <row r="34" spans="2:5" ht="20.25" customHeight="1" x14ac:dyDescent="0.4">
      <c r="B34" s="124"/>
      <c r="C34" s="89"/>
      <c r="D34" s="90" t="s">
        <v>172</v>
      </c>
      <c r="E34" s="124"/>
    </row>
    <row r="35" spans="2:5" ht="20.25" customHeight="1" x14ac:dyDescent="0.4">
      <c r="B35" s="124"/>
      <c r="C35" s="56"/>
      <c r="D35" s="56"/>
      <c r="E35" s="124"/>
    </row>
    <row r="36" spans="2:5" ht="20.25" customHeight="1" x14ac:dyDescent="0.45">
      <c r="B36" s="124"/>
      <c r="C36" s="91" t="s">
        <v>176</v>
      </c>
      <c r="D36" s="58"/>
      <c r="E36" s="124"/>
    </row>
    <row r="37" spans="2:5" ht="20.25" customHeight="1" x14ac:dyDescent="0.4">
      <c r="B37" s="124"/>
      <c r="C37" s="75" t="s">
        <v>137</v>
      </c>
      <c r="D37" s="75" t="s">
        <v>138</v>
      </c>
      <c r="E37" s="124"/>
    </row>
    <row r="38" spans="2:5" ht="20.25" customHeight="1" x14ac:dyDescent="0.4">
      <c r="B38" s="124"/>
      <c r="C38" s="76" t="s">
        <v>177</v>
      </c>
      <c r="D38" s="76" t="s">
        <v>173</v>
      </c>
      <c r="E38" s="124"/>
    </row>
    <row r="39" spans="2:5" ht="20.25" customHeight="1" x14ac:dyDescent="0.4">
      <c r="B39" s="124"/>
      <c r="C39" s="77" t="s">
        <v>178</v>
      </c>
      <c r="D39" s="78" t="s">
        <v>174</v>
      </c>
      <c r="E39" s="124"/>
    </row>
    <row r="40" spans="2:5" ht="20.25" customHeight="1" x14ac:dyDescent="0.4">
      <c r="B40" s="124"/>
      <c r="C40" s="77"/>
      <c r="D40" s="78" t="s">
        <v>175</v>
      </c>
      <c r="E40" s="124"/>
    </row>
    <row r="41" spans="2:5" ht="20.25" customHeight="1" x14ac:dyDescent="0.4">
      <c r="B41" s="124"/>
      <c r="C41" s="92" t="s">
        <v>179</v>
      </c>
      <c r="D41" s="93" t="s">
        <v>182</v>
      </c>
      <c r="E41" s="124"/>
    </row>
    <row r="42" spans="2:5" ht="20.25" customHeight="1" x14ac:dyDescent="0.4">
      <c r="B42" s="124"/>
      <c r="C42" s="78" t="s">
        <v>181</v>
      </c>
      <c r="D42" s="94" t="s">
        <v>185</v>
      </c>
      <c r="E42" s="124"/>
    </row>
    <row r="43" spans="2:5" ht="20.25" customHeight="1" x14ac:dyDescent="0.4">
      <c r="B43" s="124"/>
      <c r="C43" s="78" t="s">
        <v>180</v>
      </c>
      <c r="D43" s="94" t="s">
        <v>183</v>
      </c>
      <c r="E43" s="124"/>
    </row>
    <row r="44" spans="2:5" ht="20.25" customHeight="1" x14ac:dyDescent="0.4">
      <c r="B44" s="124"/>
      <c r="C44" s="81"/>
      <c r="D44" s="95" t="s">
        <v>184</v>
      </c>
      <c r="E44" s="124"/>
    </row>
    <row r="45" spans="2:5" ht="27" customHeight="1" x14ac:dyDescent="0.4">
      <c r="B45" s="124"/>
      <c r="C45" s="56" t="s">
        <v>344</v>
      </c>
      <c r="D45" s="56"/>
      <c r="E45" s="124"/>
    </row>
    <row r="46" spans="2:5" ht="42.75" customHeight="1" x14ac:dyDescent="0.4">
      <c r="B46" s="124"/>
      <c r="C46" s="714" t="s">
        <v>345</v>
      </c>
      <c r="D46" s="714"/>
      <c r="E46" s="124"/>
    </row>
    <row r="47" spans="2:5" ht="24" customHeight="1" x14ac:dyDescent="0.4">
      <c r="B47" s="124"/>
      <c r="C47" s="96"/>
      <c r="D47" s="96"/>
      <c r="E47" s="124"/>
    </row>
    <row r="48" spans="2:5" ht="20.25" customHeight="1" x14ac:dyDescent="0.45">
      <c r="B48" s="124"/>
      <c r="C48" s="91" t="s">
        <v>186</v>
      </c>
      <c r="D48" s="58"/>
      <c r="E48" s="124"/>
    </row>
    <row r="49" spans="2:5" ht="20.25" customHeight="1" x14ac:dyDescent="0.4">
      <c r="B49" s="124"/>
      <c r="C49" s="59" t="s">
        <v>137</v>
      </c>
      <c r="D49" s="60" t="s">
        <v>138</v>
      </c>
      <c r="E49" s="124"/>
    </row>
    <row r="50" spans="2:5" ht="20.25" customHeight="1" x14ac:dyDescent="0.4">
      <c r="B50" s="124"/>
      <c r="C50" s="69" t="s">
        <v>188</v>
      </c>
      <c r="D50" s="97" t="s">
        <v>189</v>
      </c>
      <c r="E50" s="124"/>
    </row>
    <row r="51" spans="2:5" ht="20.25" customHeight="1" x14ac:dyDescent="0.4">
      <c r="B51" s="124"/>
      <c r="C51" s="98" t="s">
        <v>187</v>
      </c>
      <c r="D51" s="99" t="s">
        <v>192</v>
      </c>
      <c r="E51" s="124"/>
    </row>
    <row r="52" spans="2:5" ht="20.25" customHeight="1" x14ac:dyDescent="0.4">
      <c r="B52" s="124"/>
      <c r="C52" s="63"/>
      <c r="D52" s="99" t="s">
        <v>190</v>
      </c>
      <c r="E52" s="124"/>
    </row>
    <row r="53" spans="2:5" ht="20.25" customHeight="1" x14ac:dyDescent="0.4">
      <c r="B53" s="124"/>
      <c r="C53" s="63"/>
      <c r="D53" s="99" t="s">
        <v>191</v>
      </c>
      <c r="E53" s="124"/>
    </row>
    <row r="54" spans="2:5" ht="20.25" customHeight="1" x14ac:dyDescent="0.4">
      <c r="B54" s="124"/>
      <c r="C54" s="63"/>
      <c r="D54" s="99" t="s">
        <v>193</v>
      </c>
      <c r="E54" s="124"/>
    </row>
    <row r="55" spans="2:5" ht="20.25" customHeight="1" x14ac:dyDescent="0.4">
      <c r="B55" s="124"/>
      <c r="C55" s="72"/>
      <c r="D55" s="73" t="s">
        <v>194</v>
      </c>
      <c r="E55" s="124"/>
    </row>
    <row r="56" spans="2:5" ht="20.25" customHeight="1" x14ac:dyDescent="0.4">
      <c r="B56" s="124"/>
      <c r="C56" s="76" t="s">
        <v>195</v>
      </c>
      <c r="D56" s="76" t="s">
        <v>197</v>
      </c>
      <c r="E56" s="124"/>
    </row>
    <row r="57" spans="2:5" ht="20.25" customHeight="1" x14ac:dyDescent="0.4">
      <c r="B57" s="124"/>
      <c r="C57" s="78" t="s">
        <v>196</v>
      </c>
      <c r="D57" s="78" t="s">
        <v>199</v>
      </c>
      <c r="E57" s="124"/>
    </row>
    <row r="58" spans="2:5" ht="20.25" customHeight="1" x14ac:dyDescent="0.4">
      <c r="B58" s="124"/>
      <c r="C58" s="77"/>
      <c r="D58" s="78" t="s">
        <v>198</v>
      </c>
      <c r="E58" s="124"/>
    </row>
    <row r="59" spans="2:5" ht="20.25" customHeight="1" x14ac:dyDescent="0.4">
      <c r="B59" s="124"/>
      <c r="C59" s="81"/>
      <c r="D59" s="82" t="s">
        <v>200</v>
      </c>
      <c r="E59" s="124"/>
    </row>
    <row r="60" spans="2:5" ht="12.75" customHeight="1" x14ac:dyDescent="0.4">
      <c r="B60" s="124"/>
      <c r="C60" s="56"/>
      <c r="D60" s="56"/>
      <c r="E60" s="124"/>
    </row>
    <row r="61" spans="2:5" ht="20.25" customHeight="1" x14ac:dyDescent="0.45">
      <c r="B61" s="124"/>
      <c r="C61" s="91" t="s">
        <v>201</v>
      </c>
      <c r="D61" s="58"/>
      <c r="E61" s="124"/>
    </row>
    <row r="62" spans="2:5" ht="20.25" customHeight="1" x14ac:dyDescent="0.4">
      <c r="B62" s="124"/>
      <c r="C62" s="59" t="s">
        <v>137</v>
      </c>
      <c r="D62" s="60" t="s">
        <v>138</v>
      </c>
      <c r="E62" s="124"/>
    </row>
    <row r="63" spans="2:5" ht="20.25" customHeight="1" x14ac:dyDescent="0.4">
      <c r="B63" s="124"/>
      <c r="C63" s="69" t="s">
        <v>202</v>
      </c>
      <c r="D63" s="97" t="s">
        <v>203</v>
      </c>
      <c r="E63" s="124"/>
    </row>
    <row r="64" spans="2:5" ht="20.25" customHeight="1" x14ac:dyDescent="0.4">
      <c r="B64" s="124"/>
      <c r="C64" s="63"/>
      <c r="D64" s="99" t="s">
        <v>204</v>
      </c>
      <c r="E64" s="124"/>
    </row>
    <row r="65" spans="2:5" ht="20.25" customHeight="1" x14ac:dyDescent="0.4">
      <c r="B65" s="124"/>
      <c r="C65" s="63"/>
      <c r="D65" s="99" t="s">
        <v>205</v>
      </c>
      <c r="E65" s="124"/>
    </row>
    <row r="66" spans="2:5" ht="20.25" customHeight="1" x14ac:dyDescent="0.4">
      <c r="B66" s="124"/>
      <c r="C66" s="92" t="s">
        <v>206</v>
      </c>
      <c r="D66" s="92" t="s">
        <v>207</v>
      </c>
      <c r="E66" s="124"/>
    </row>
    <row r="67" spans="2:5" ht="20.25" customHeight="1" x14ac:dyDescent="0.4">
      <c r="B67" s="124"/>
      <c r="C67" s="78" t="s">
        <v>211</v>
      </c>
      <c r="D67" s="78" t="s">
        <v>208</v>
      </c>
      <c r="E67" s="124"/>
    </row>
    <row r="68" spans="2:5" ht="20.25" customHeight="1" x14ac:dyDescent="0.4">
      <c r="B68" s="124"/>
      <c r="C68" s="81"/>
      <c r="D68" s="82" t="s">
        <v>209</v>
      </c>
      <c r="E68" s="124"/>
    </row>
    <row r="69" spans="2:5" ht="9" customHeight="1" x14ac:dyDescent="0.4">
      <c r="B69" s="124"/>
      <c r="C69" s="56"/>
      <c r="D69" s="56"/>
      <c r="E69" s="124"/>
    </row>
    <row r="70" spans="2:5" ht="20.25" customHeight="1" x14ac:dyDescent="0.45">
      <c r="B70" s="124"/>
      <c r="C70" s="91" t="s">
        <v>213</v>
      </c>
      <c r="D70" s="58"/>
      <c r="E70" s="124"/>
    </row>
    <row r="71" spans="2:5" ht="20.25" customHeight="1" x14ac:dyDescent="0.4">
      <c r="B71" s="124"/>
      <c r="C71" s="59" t="s">
        <v>137</v>
      </c>
      <c r="D71" s="60" t="s">
        <v>138</v>
      </c>
      <c r="E71" s="124"/>
    </row>
    <row r="72" spans="2:5" ht="20.25" customHeight="1" x14ac:dyDescent="0.4">
      <c r="B72" s="124"/>
      <c r="C72" s="69" t="s">
        <v>210</v>
      </c>
      <c r="D72" s="97" t="s">
        <v>214</v>
      </c>
      <c r="E72" s="124"/>
    </row>
    <row r="73" spans="2:5" ht="20.25" customHeight="1" x14ac:dyDescent="0.4">
      <c r="B73" s="124"/>
      <c r="C73" s="98" t="s">
        <v>212</v>
      </c>
      <c r="D73" s="99" t="s">
        <v>216</v>
      </c>
      <c r="E73" s="124"/>
    </row>
    <row r="74" spans="2:5" ht="20.25" customHeight="1" x14ac:dyDescent="0.4">
      <c r="B74" s="124"/>
      <c r="C74" s="63"/>
      <c r="D74" s="99" t="s">
        <v>215</v>
      </c>
      <c r="E74" s="124"/>
    </row>
    <row r="75" spans="2:5" ht="20.25" customHeight="1" x14ac:dyDescent="0.4">
      <c r="B75" s="124"/>
      <c r="C75" s="63"/>
      <c r="D75" s="99" t="s">
        <v>218</v>
      </c>
      <c r="E75" s="124"/>
    </row>
    <row r="76" spans="2:5" ht="20.25" customHeight="1" x14ac:dyDescent="0.4">
      <c r="B76" s="124"/>
      <c r="C76" s="72"/>
      <c r="D76" s="100" t="s">
        <v>217</v>
      </c>
      <c r="E76" s="124"/>
    </row>
    <row r="77" spans="2:5" ht="20.25" customHeight="1" x14ac:dyDescent="0.4">
      <c r="B77" s="124"/>
      <c r="C77" s="76" t="s">
        <v>219</v>
      </c>
      <c r="D77" s="76" t="s">
        <v>221</v>
      </c>
      <c r="E77" s="124"/>
    </row>
    <row r="78" spans="2:5" ht="20.25" customHeight="1" x14ac:dyDescent="0.4">
      <c r="B78" s="124"/>
      <c r="C78" s="82" t="s">
        <v>220</v>
      </c>
      <c r="D78" s="82" t="s">
        <v>222</v>
      </c>
      <c r="E78" s="124"/>
    </row>
    <row r="79" spans="2:5" ht="20.25" customHeight="1" x14ac:dyDescent="0.4">
      <c r="B79" s="124"/>
      <c r="C79" s="101" t="s">
        <v>223</v>
      </c>
      <c r="D79" s="102" t="s">
        <v>224</v>
      </c>
      <c r="E79" s="124"/>
    </row>
    <row r="80" spans="2:5" ht="20.25" customHeight="1" x14ac:dyDescent="0.4">
      <c r="B80" s="124"/>
      <c r="C80" s="103"/>
      <c r="D80" s="104" t="s">
        <v>225</v>
      </c>
      <c r="E80" s="124"/>
    </row>
    <row r="81" spans="2:5" ht="20.25" customHeight="1" x14ac:dyDescent="0.4">
      <c r="B81" s="124"/>
      <c r="C81" s="105"/>
      <c r="D81" s="106" t="s">
        <v>226</v>
      </c>
      <c r="E81" s="124"/>
    </row>
    <row r="82" spans="2:5" ht="7.5" customHeight="1" x14ac:dyDescent="0.4">
      <c r="B82" s="124"/>
      <c r="C82" s="56"/>
      <c r="D82" s="56"/>
      <c r="E82" s="124"/>
    </row>
    <row r="83" spans="2:5" ht="20.25" customHeight="1" x14ac:dyDescent="0.45">
      <c r="B83" s="124"/>
      <c r="C83" s="91" t="s">
        <v>227</v>
      </c>
      <c r="D83" s="58"/>
      <c r="E83" s="124"/>
    </row>
    <row r="84" spans="2:5" ht="20.25" customHeight="1" x14ac:dyDescent="0.4">
      <c r="B84" s="124"/>
      <c r="C84" s="75" t="s">
        <v>137</v>
      </c>
      <c r="D84" s="75" t="s">
        <v>138</v>
      </c>
      <c r="E84" s="124"/>
    </row>
    <row r="85" spans="2:5" ht="18.75" customHeight="1" x14ac:dyDescent="0.4">
      <c r="B85" s="124"/>
      <c r="C85" s="76" t="s">
        <v>228</v>
      </c>
      <c r="D85" s="76" t="s">
        <v>230</v>
      </c>
      <c r="E85" s="124"/>
    </row>
    <row r="86" spans="2:5" ht="18.75" customHeight="1" x14ac:dyDescent="0.4">
      <c r="B86" s="124"/>
      <c r="C86" s="78" t="s">
        <v>229</v>
      </c>
      <c r="D86" s="78" t="s">
        <v>231</v>
      </c>
      <c r="E86" s="124"/>
    </row>
    <row r="87" spans="2:5" ht="18.75" customHeight="1" x14ac:dyDescent="0.4">
      <c r="B87" s="124"/>
      <c r="C87" s="77"/>
      <c r="D87" s="78" t="s">
        <v>232</v>
      </c>
      <c r="E87" s="124"/>
    </row>
    <row r="88" spans="2:5" ht="18.75" customHeight="1" x14ac:dyDescent="0.4">
      <c r="B88" s="124"/>
      <c r="C88" s="77"/>
      <c r="D88" s="78" t="s">
        <v>233</v>
      </c>
      <c r="E88" s="124"/>
    </row>
    <row r="89" spans="2:5" ht="18.75" customHeight="1" x14ac:dyDescent="0.4">
      <c r="B89" s="124"/>
      <c r="C89" s="79"/>
      <c r="D89" s="80" t="s">
        <v>234</v>
      </c>
      <c r="E89" s="124"/>
    </row>
    <row r="90" spans="2:5" ht="18.75" customHeight="1" x14ac:dyDescent="0.4">
      <c r="B90" s="124"/>
      <c r="C90" s="76" t="s">
        <v>235</v>
      </c>
      <c r="D90" s="76" t="s">
        <v>237</v>
      </c>
      <c r="E90" s="124"/>
    </row>
    <row r="91" spans="2:5" ht="18.75" customHeight="1" x14ac:dyDescent="0.4">
      <c r="B91" s="124"/>
      <c r="C91" s="78" t="s">
        <v>236</v>
      </c>
      <c r="D91" s="78" t="s">
        <v>238</v>
      </c>
      <c r="E91" s="124"/>
    </row>
    <row r="92" spans="2:5" ht="18.75" customHeight="1" x14ac:dyDescent="0.4">
      <c r="B92" s="124"/>
      <c r="C92" s="78"/>
      <c r="D92" s="78" t="s">
        <v>239</v>
      </c>
      <c r="E92" s="124"/>
    </row>
    <row r="93" spans="2:5" ht="18.75" customHeight="1" x14ac:dyDescent="0.4">
      <c r="B93" s="124"/>
      <c r="C93" s="107"/>
      <c r="D93" s="82" t="s">
        <v>240</v>
      </c>
      <c r="E93" s="124"/>
    </row>
    <row r="94" spans="2:5" ht="14.25" customHeight="1" x14ac:dyDescent="0.4">
      <c r="B94" s="124"/>
      <c r="E94" s="124"/>
    </row>
    <row r="95" spans="2:5" ht="48.75" customHeight="1" x14ac:dyDescent="0.4">
      <c r="B95" s="124"/>
      <c r="E95" s="124"/>
    </row>
    <row r="96" spans="2:5" ht="20.25" customHeight="1" x14ac:dyDescent="0.4">
      <c r="B96" s="124"/>
      <c r="C96" s="124"/>
      <c r="D96" s="124"/>
      <c r="E96" s="124"/>
    </row>
    <row r="97" s="58" customFormat="1" ht="20.25" customHeight="1" x14ac:dyDescent="0.4"/>
    <row r="98" s="58" customFormat="1" ht="20.25" customHeight="1" x14ac:dyDescent="0.4"/>
    <row r="99" s="58" customFormat="1" ht="20.25" customHeight="1" x14ac:dyDescent="0.4"/>
    <row r="100" s="58" customFormat="1" ht="20.25" customHeight="1" x14ac:dyDescent="0.4"/>
    <row r="101" ht="20.25" customHeight="1" x14ac:dyDescent="0.4"/>
    <row r="102" ht="20.25" customHeight="1" x14ac:dyDescent="0.4"/>
    <row r="103" ht="20.25" customHeight="1" x14ac:dyDescent="0.4"/>
    <row r="104" ht="20.25" customHeight="1" x14ac:dyDescent="0.4"/>
    <row r="105" ht="20.25" customHeight="1" x14ac:dyDescent="0.4"/>
    <row r="106" ht="20.25" customHeight="1" x14ac:dyDescent="0.4"/>
  </sheetData>
  <sheetProtection algorithmName="SHA-512" hashValue="agHtP7fOc48n555zvnmv3YcSRU7XWPE8C+epG8cKLWP+kt5O5hqtcsdTxSz0IPB890lr7/JfvVCQSRM8KR8N7g==" saltValue="n6gMB/FneIaizZD8KhvSiQ==" spinCount="100000" sheet="1" objects="1" scenarios="1"/>
  <mergeCells count="2">
    <mergeCell ref="C3:D3"/>
    <mergeCell ref="C46:D46"/>
  </mergeCells>
  <pageMargins left="0.51181102362204722" right="0.11811023622047245" top="0.35433070866141736" bottom="0.15748031496062992" header="0.31496062992125984" footer="0.31496062992125984"/>
  <pageSetup paperSize="9" scale="95" orientation="portrait" blackAndWhite="1" verticalDpi="0" r:id="rId1"/>
  <drawing r:id="rId2"/>
  <picture r:id="rId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F56"/>
  <sheetViews>
    <sheetView showGridLines="0" showRowColHeaders="0" zoomScale="120" zoomScaleNormal="120" workbookViewId="0">
      <selection activeCell="C54" sqref="C54"/>
    </sheetView>
  </sheetViews>
  <sheetFormatPr defaultRowHeight="22.5" x14ac:dyDescent="0.45"/>
  <cols>
    <col min="1" max="1" width="5.7109375" style="5" customWidth="1"/>
    <col min="2" max="2" width="2.85546875" style="33" customWidth="1"/>
    <col min="3" max="3" width="98" style="33" customWidth="1"/>
    <col min="4" max="4" width="2.140625" style="33" customWidth="1"/>
    <col min="5" max="6" width="9.140625" style="5"/>
    <col min="7" max="16384" width="9.140625" style="33"/>
  </cols>
  <sheetData>
    <row r="1" spans="2:4" ht="42" customHeight="1" x14ac:dyDescent="0.45"/>
    <row r="2" spans="2:4" s="5" customFormat="1" ht="9" customHeight="1" x14ac:dyDescent="0.45"/>
    <row r="3" spans="2:4" x14ac:dyDescent="0.45">
      <c r="B3" s="115"/>
      <c r="C3" s="121" t="s">
        <v>248</v>
      </c>
      <c r="D3" s="115"/>
    </row>
    <row r="4" spans="2:4" ht="16.5" customHeight="1" x14ac:dyDescent="0.45">
      <c r="B4" s="115"/>
      <c r="C4" s="123"/>
      <c r="D4" s="115"/>
    </row>
    <row r="5" spans="2:4" ht="20.25" customHeight="1" x14ac:dyDescent="0.45">
      <c r="B5" s="126"/>
      <c r="C5" s="108" t="s">
        <v>241</v>
      </c>
      <c r="D5" s="126"/>
    </row>
    <row r="6" spans="2:4" ht="12" customHeight="1" x14ac:dyDescent="0.45">
      <c r="B6" s="126"/>
      <c r="C6" s="40"/>
      <c r="D6" s="126"/>
    </row>
    <row r="7" spans="2:4" ht="17.25" customHeight="1" x14ac:dyDescent="0.45">
      <c r="B7" s="126"/>
      <c r="C7" s="109" t="s">
        <v>242</v>
      </c>
      <c r="D7" s="126"/>
    </row>
    <row r="8" spans="2:4" ht="17.25" customHeight="1" x14ac:dyDescent="0.45">
      <c r="B8" s="126"/>
      <c r="C8" s="110" t="s">
        <v>243</v>
      </c>
      <c r="D8" s="126"/>
    </row>
    <row r="9" spans="2:4" ht="17.25" customHeight="1" x14ac:dyDescent="0.45">
      <c r="B9" s="126"/>
      <c r="C9" s="108" t="s">
        <v>247</v>
      </c>
      <c r="D9" s="126"/>
    </row>
    <row r="10" spans="2:4" ht="17.25" customHeight="1" x14ac:dyDescent="0.45">
      <c r="B10" s="126"/>
      <c r="C10" s="108" t="s">
        <v>244</v>
      </c>
      <c r="D10" s="126"/>
    </row>
    <row r="11" spans="2:4" ht="17.25" customHeight="1" x14ac:dyDescent="0.45">
      <c r="B11" s="126"/>
      <c r="C11" s="108" t="s">
        <v>245</v>
      </c>
      <c r="D11" s="126"/>
    </row>
    <row r="12" spans="2:4" ht="17.25" customHeight="1" x14ac:dyDescent="0.45">
      <c r="B12" s="126"/>
      <c r="C12" s="110" t="s">
        <v>246</v>
      </c>
      <c r="D12" s="126"/>
    </row>
    <row r="13" spans="2:4" ht="17.25" customHeight="1" x14ac:dyDescent="0.45">
      <c r="B13" s="126"/>
      <c r="C13" s="108" t="s">
        <v>254</v>
      </c>
      <c r="D13" s="126"/>
    </row>
    <row r="14" spans="2:4" ht="17.25" customHeight="1" x14ac:dyDescent="0.45">
      <c r="B14" s="126"/>
      <c r="C14" s="108" t="s">
        <v>255</v>
      </c>
      <c r="D14" s="126"/>
    </row>
    <row r="15" spans="2:4" ht="17.25" customHeight="1" x14ac:dyDescent="0.45">
      <c r="B15" s="126"/>
      <c r="C15" s="108" t="s">
        <v>256</v>
      </c>
      <c r="D15" s="126"/>
    </row>
    <row r="16" spans="2:4" ht="17.25" customHeight="1" x14ac:dyDescent="0.45">
      <c r="B16" s="126"/>
      <c r="C16" s="108" t="s">
        <v>257</v>
      </c>
      <c r="D16" s="126"/>
    </row>
    <row r="17" spans="2:4" ht="17.25" customHeight="1" x14ac:dyDescent="0.45">
      <c r="B17" s="126"/>
      <c r="C17" s="108" t="s">
        <v>258</v>
      </c>
      <c r="D17" s="126"/>
    </row>
    <row r="18" spans="2:4" ht="17.25" customHeight="1" x14ac:dyDescent="0.45">
      <c r="B18" s="126"/>
      <c r="C18" s="40"/>
      <c r="D18" s="126"/>
    </row>
    <row r="19" spans="2:4" ht="17.25" customHeight="1" x14ac:dyDescent="0.45">
      <c r="B19" s="126"/>
      <c r="C19" s="109" t="s">
        <v>249</v>
      </c>
      <c r="D19" s="126"/>
    </row>
    <row r="20" spans="2:4" ht="17.25" customHeight="1" x14ac:dyDescent="0.45">
      <c r="B20" s="126"/>
      <c r="C20" s="110" t="s">
        <v>243</v>
      </c>
      <c r="D20" s="126"/>
    </row>
    <row r="21" spans="2:4" ht="17.25" customHeight="1" x14ac:dyDescent="0.45">
      <c r="B21" s="126"/>
      <c r="C21" s="108" t="s">
        <v>250</v>
      </c>
      <c r="D21" s="126"/>
    </row>
    <row r="22" spans="2:4" ht="17.25" customHeight="1" x14ac:dyDescent="0.45">
      <c r="B22" s="126"/>
      <c r="C22" s="108" t="s">
        <v>274</v>
      </c>
      <c r="D22" s="126"/>
    </row>
    <row r="23" spans="2:4" ht="17.25" customHeight="1" x14ac:dyDescent="0.45">
      <c r="B23" s="126"/>
      <c r="C23" s="108" t="s">
        <v>273</v>
      </c>
      <c r="D23" s="126"/>
    </row>
    <row r="24" spans="2:4" ht="17.25" customHeight="1" x14ac:dyDescent="0.45">
      <c r="B24" s="126"/>
      <c r="C24" s="110" t="s">
        <v>246</v>
      </c>
      <c r="D24" s="126"/>
    </row>
    <row r="25" spans="2:4" ht="17.25" customHeight="1" x14ac:dyDescent="0.45">
      <c r="B25" s="126"/>
      <c r="C25" s="108" t="s">
        <v>259</v>
      </c>
      <c r="D25" s="126"/>
    </row>
    <row r="26" spans="2:4" ht="17.25" customHeight="1" x14ac:dyDescent="0.45">
      <c r="B26" s="126"/>
      <c r="C26" s="108" t="s">
        <v>260</v>
      </c>
      <c r="D26" s="126"/>
    </row>
    <row r="27" spans="2:4" ht="17.25" customHeight="1" x14ac:dyDescent="0.45">
      <c r="B27" s="126"/>
      <c r="C27" s="108" t="s">
        <v>261</v>
      </c>
      <c r="D27" s="126"/>
    </row>
    <row r="28" spans="2:4" ht="17.25" customHeight="1" x14ac:dyDescent="0.45">
      <c r="B28" s="126"/>
      <c r="C28" s="108" t="s">
        <v>262</v>
      </c>
      <c r="D28" s="126"/>
    </row>
    <row r="29" spans="2:4" ht="17.25" customHeight="1" x14ac:dyDescent="0.45">
      <c r="B29" s="126"/>
      <c r="C29" s="108" t="s">
        <v>263</v>
      </c>
      <c r="D29" s="126"/>
    </row>
    <row r="30" spans="2:4" ht="17.25" customHeight="1" x14ac:dyDescent="0.45">
      <c r="B30" s="126"/>
      <c r="C30" s="40"/>
      <c r="D30" s="126"/>
    </row>
    <row r="31" spans="2:4" ht="17.25" customHeight="1" x14ac:dyDescent="0.45">
      <c r="B31" s="126"/>
      <c r="C31" s="109" t="s">
        <v>251</v>
      </c>
      <c r="D31" s="126"/>
    </row>
    <row r="32" spans="2:4" ht="17.25" customHeight="1" x14ac:dyDescent="0.45">
      <c r="B32" s="126"/>
      <c r="C32" s="110" t="s">
        <v>243</v>
      </c>
      <c r="D32" s="126"/>
    </row>
    <row r="33" spans="2:4" ht="17.25" customHeight="1" x14ac:dyDescent="0.45">
      <c r="B33" s="126"/>
      <c r="C33" s="108" t="s">
        <v>252</v>
      </c>
      <c r="D33" s="126"/>
    </row>
    <row r="34" spans="2:4" ht="17.25" customHeight="1" x14ac:dyDescent="0.45">
      <c r="B34" s="126"/>
      <c r="C34" s="108" t="s">
        <v>253</v>
      </c>
      <c r="D34" s="126"/>
    </row>
    <row r="35" spans="2:4" ht="17.25" customHeight="1" x14ac:dyDescent="0.45">
      <c r="B35" s="126"/>
      <c r="C35" s="108" t="s">
        <v>271</v>
      </c>
      <c r="D35" s="126"/>
    </row>
    <row r="36" spans="2:4" ht="21" customHeight="1" x14ac:dyDescent="0.45">
      <c r="B36" s="126"/>
      <c r="C36" s="110" t="s">
        <v>246</v>
      </c>
      <c r="D36" s="126"/>
    </row>
    <row r="37" spans="2:4" ht="17.25" customHeight="1" x14ac:dyDescent="0.45">
      <c r="B37" s="126"/>
      <c r="C37" s="108" t="s">
        <v>265</v>
      </c>
      <c r="D37" s="126"/>
    </row>
    <row r="38" spans="2:4" ht="17.25" customHeight="1" x14ac:dyDescent="0.45">
      <c r="B38" s="126"/>
      <c r="C38" s="108" t="s">
        <v>264</v>
      </c>
      <c r="D38" s="126"/>
    </row>
    <row r="39" spans="2:4" ht="17.25" customHeight="1" x14ac:dyDescent="0.45">
      <c r="B39" s="126"/>
      <c r="C39" s="108" t="s">
        <v>266</v>
      </c>
      <c r="D39" s="126"/>
    </row>
    <row r="40" spans="2:4" ht="17.25" customHeight="1" x14ac:dyDescent="0.45">
      <c r="B40" s="126"/>
      <c r="C40" s="108" t="s">
        <v>267</v>
      </c>
      <c r="D40" s="126"/>
    </row>
    <row r="41" spans="2:4" ht="17.25" customHeight="1" x14ac:dyDescent="0.45">
      <c r="B41" s="126"/>
      <c r="C41" s="108" t="s">
        <v>268</v>
      </c>
      <c r="D41" s="126"/>
    </row>
    <row r="42" spans="2:4" ht="17.25" customHeight="1" x14ac:dyDescent="0.45">
      <c r="B42" s="126"/>
      <c r="C42" s="108" t="s">
        <v>270</v>
      </c>
      <c r="D42" s="126"/>
    </row>
    <row r="43" spans="2:4" ht="17.25" customHeight="1" x14ac:dyDescent="0.45">
      <c r="B43" s="126"/>
      <c r="C43" s="108" t="s">
        <v>269</v>
      </c>
      <c r="D43" s="126"/>
    </row>
    <row r="44" spans="2:4" ht="12.75" customHeight="1" x14ac:dyDescent="0.45">
      <c r="B44" s="126"/>
      <c r="C44" s="39"/>
      <c r="D44" s="126"/>
    </row>
    <row r="45" spans="2:4" ht="20.25" customHeight="1" x14ac:dyDescent="0.45">
      <c r="B45" s="126"/>
      <c r="C45" s="39"/>
      <c r="D45" s="126"/>
    </row>
    <row r="46" spans="2:4" ht="20.25" customHeight="1" x14ac:dyDescent="0.45">
      <c r="B46" s="126"/>
      <c r="C46" s="39"/>
      <c r="D46" s="126"/>
    </row>
    <row r="47" spans="2:4" ht="20.25" customHeight="1" x14ac:dyDescent="0.45">
      <c r="B47" s="126"/>
      <c r="C47" s="126"/>
      <c r="D47" s="126"/>
    </row>
    <row r="48" spans="2:4" s="5" customFormat="1" ht="20.25" customHeight="1" x14ac:dyDescent="0.45">
      <c r="B48" s="715" t="s">
        <v>344</v>
      </c>
      <c r="C48" s="715"/>
    </row>
    <row r="49" spans="2:3" s="5" customFormat="1" ht="20.25" customHeight="1" x14ac:dyDescent="0.45">
      <c r="B49" s="715" t="s">
        <v>363</v>
      </c>
      <c r="C49" s="715"/>
    </row>
    <row r="50" spans="2:3" s="5" customFormat="1" ht="20.25" customHeight="1" x14ac:dyDescent="0.45">
      <c r="B50" s="715"/>
      <c r="C50" s="715"/>
    </row>
    <row r="51" spans="2:3" s="5" customFormat="1" ht="20.25" customHeight="1" x14ac:dyDescent="0.45"/>
    <row r="52" spans="2:3" ht="20.25" customHeight="1" x14ac:dyDescent="0.45"/>
    <row r="53" spans="2:3" ht="20.25" customHeight="1" x14ac:dyDescent="0.45"/>
    <row r="54" spans="2:3" ht="20.25" customHeight="1" x14ac:dyDescent="0.45"/>
    <row r="55" spans="2:3" ht="20.25" customHeight="1" x14ac:dyDescent="0.45"/>
    <row r="56" spans="2:3" ht="20.25" customHeight="1" x14ac:dyDescent="0.45"/>
  </sheetData>
  <sheetProtection algorithmName="SHA-512" hashValue="DbWnjZI3w2SlB7HLlHjcSUklJOdYfW9fk5gf1QkNFrm89te2XgA+Amm7bc07jfHbKDfgIW16pYWZJGYd9fvM4Q==" saltValue="wfEEHpQVVbFxD1ugIB0Bsw==" spinCount="100000" sheet="1" objects="1" scenarios="1" selectLockedCells="1" selectUnlockedCells="1"/>
  <mergeCells count="2">
    <mergeCell ref="B48:C48"/>
    <mergeCell ref="B49:C50"/>
  </mergeCells>
  <pageMargins left="0.51181102362204722" right="0.31496062992125984" top="0.55118110236220474" bottom="0.35433070866141736" header="0.31496062992125984" footer="0.31496062992125984"/>
  <pageSetup paperSize="9" orientation="portrait" blackAndWhite="1" verticalDpi="0" r:id="rId1"/>
  <drawing r:id="rId2"/>
  <picture r:id="rId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B1:O33"/>
  <sheetViews>
    <sheetView showGridLines="0" showRowColHeaders="0" zoomScale="120" zoomScaleNormal="120" workbookViewId="0">
      <selection activeCell="O7" sqref="O7"/>
    </sheetView>
  </sheetViews>
  <sheetFormatPr defaultRowHeight="24" x14ac:dyDescent="0.55000000000000004"/>
  <cols>
    <col min="1" max="1" width="7.140625" style="455" customWidth="1"/>
    <col min="2" max="2" width="5.7109375" style="455" customWidth="1"/>
    <col min="3" max="3" width="3.42578125" style="455" customWidth="1"/>
    <col min="4" max="4" width="6.7109375" style="455" customWidth="1"/>
    <col min="5" max="5" width="9.140625" style="455" customWidth="1"/>
    <col min="6" max="6" width="10.7109375" style="455" customWidth="1"/>
    <col min="7" max="7" width="10.42578125" style="455" customWidth="1"/>
    <col min="8" max="8" width="11.5703125" style="455" customWidth="1"/>
    <col min="9" max="9" width="10.7109375" style="455" customWidth="1"/>
    <col min="10" max="10" width="12.28515625" style="455" customWidth="1"/>
    <col min="11" max="11" width="11" style="455" customWidth="1"/>
    <col min="12" max="12" width="7.7109375" style="455" customWidth="1"/>
    <col min="13" max="13" width="3" style="455" customWidth="1"/>
    <col min="14" max="16384" width="9.140625" style="455"/>
  </cols>
  <sheetData>
    <row r="1" spans="2:15" ht="42" customHeight="1" x14ac:dyDescent="0.55000000000000004"/>
    <row r="2" spans="2:15" ht="45" customHeight="1" x14ac:dyDescent="0.55000000000000004"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</row>
    <row r="3" spans="2:15" ht="27.75" x14ac:dyDescent="0.65">
      <c r="B3" s="171" t="s">
        <v>541</v>
      </c>
      <c r="C3" s="170"/>
      <c r="D3" s="170"/>
      <c r="E3" s="170" t="str">
        <f>"โรงเรียน"&amp;Home!E3&amp;"  "&amp;Home!E4</f>
        <v>โรงเรียนบัวแก้วเกษร  สำนักงานเขตพื้นที่การศึกษามัธยมศึกษา เขต 4</v>
      </c>
      <c r="F3" s="170"/>
      <c r="G3" s="170"/>
      <c r="H3" s="170"/>
      <c r="I3" s="170"/>
      <c r="J3" s="170"/>
      <c r="K3" s="170"/>
      <c r="L3" s="170"/>
    </row>
    <row r="4" spans="2:15" ht="27.75" x14ac:dyDescent="0.65">
      <c r="B4" s="171" t="s">
        <v>542</v>
      </c>
      <c r="C4" s="716" t="str">
        <f>"  /"&amp;Home!H9</f>
        <v xml:space="preserve">  /2558</v>
      </c>
      <c r="D4" s="716"/>
      <c r="E4" s="716"/>
      <c r="F4" s="171" t="s">
        <v>11</v>
      </c>
      <c r="G4" s="170" t="str">
        <f>Home!H7&amp;"  "&amp;Home!H8&amp;"   "&amp;Home!H9</f>
        <v>6  ตุลาคม   2558</v>
      </c>
      <c r="H4" s="170"/>
      <c r="I4" s="170"/>
      <c r="J4" s="170"/>
      <c r="K4" s="170"/>
      <c r="L4" s="170"/>
      <c r="O4" s="455" t="s">
        <v>623</v>
      </c>
    </row>
    <row r="5" spans="2:15" ht="27.75" x14ac:dyDescent="0.65">
      <c r="B5" s="171" t="s">
        <v>543</v>
      </c>
      <c r="C5" s="172" t="str">
        <f>"รายงานผลการจัดการเรียนรู้รายวิชา  "&amp;Home!E11&amp;"  ชั้น"&amp;Home!E9</f>
        <v>รายงานผลการจัดการเรียนรู้รายวิชา    ชั้น</v>
      </c>
      <c r="D5" s="172"/>
      <c r="E5" s="172"/>
      <c r="F5" s="172"/>
      <c r="G5" s="172"/>
      <c r="H5" s="172"/>
      <c r="I5" s="172"/>
      <c r="J5" s="172"/>
      <c r="K5" s="172"/>
      <c r="L5" s="172"/>
      <c r="O5" s="455" t="s">
        <v>624</v>
      </c>
    </row>
    <row r="6" spans="2:15" ht="30" customHeight="1" x14ac:dyDescent="0.55000000000000004">
      <c r="B6" s="170" t="str">
        <f>"เรียน  ผู้อำนวยการโรงเรียน"&amp;Home!E3</f>
        <v>เรียน  ผู้อำนวยการโรงเรียนบัวแก้วเกษร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</row>
    <row r="7" spans="2:15" ht="30.75" customHeight="1" x14ac:dyDescent="0.55000000000000004">
      <c r="B7" s="170"/>
      <c r="C7" s="170"/>
      <c r="D7" s="170" t="str">
        <f>"ตามที่ โรงเรียน"&amp;Home!E3&amp;"  มีคำสั่งมอบหมายงานในหน้าที่ให้ข้าพเจ้า   "&amp;Home!E15</f>
        <v xml:space="preserve">ตามที่ โรงเรียนบัวแก้วเกษร  มีคำสั่งมอบหมายงานในหน้าที่ให้ข้าพเจ้า   </v>
      </c>
      <c r="E7" s="170"/>
      <c r="F7" s="170"/>
      <c r="G7" s="170"/>
      <c r="H7" s="170"/>
      <c r="I7" s="170"/>
      <c r="J7" s="170"/>
      <c r="K7" s="170"/>
      <c r="L7" s="170"/>
    </row>
    <row r="8" spans="2:15" x14ac:dyDescent="0.55000000000000004">
      <c r="B8" s="170" t="str">
        <f>"ตำแหน่ง  "&amp;Home!H14&amp;" โรงเรียน"&amp;Home!E3&amp;"  เป็นผู้สอนประจำรายวิชา  "&amp;Home!E11</f>
        <v xml:space="preserve">ตำแหน่ง   โรงเรียนบัวแก้วเกษร  เป็นผู้สอนประจำรายวิชา  </v>
      </c>
      <c r="C8" s="170"/>
      <c r="D8" s="170"/>
      <c r="E8" s="170"/>
      <c r="F8" s="170"/>
      <c r="G8" s="170"/>
      <c r="H8" s="170"/>
      <c r="I8" s="170"/>
      <c r="J8" s="170"/>
      <c r="K8" s="170"/>
      <c r="L8" s="170"/>
    </row>
    <row r="9" spans="2:15" x14ac:dyDescent="0.55000000000000004">
      <c r="B9" s="170" t="str">
        <f>"ชั้น"&amp;Home!E9&amp;"  ภาคเรียนที่  "&amp;Home!H4&amp;"  ปีการศึกษา "&amp;Home!H5&amp;"  นั้น"</f>
        <v>ชั้น  ภาคเรียนที่  1  ปีการศึกษา 2558  นั้น</v>
      </c>
      <c r="C9" s="170"/>
      <c r="D9" s="170"/>
      <c r="E9" s="170"/>
      <c r="F9" s="170"/>
      <c r="G9" s="170"/>
      <c r="H9" s="170"/>
      <c r="I9" s="170"/>
      <c r="J9" s="170"/>
      <c r="K9" s="170"/>
      <c r="L9" s="170"/>
    </row>
    <row r="10" spans="2:15" x14ac:dyDescent="0.55000000000000004">
      <c r="B10" s="170"/>
      <c r="C10" s="170"/>
      <c r="D10" s="170" t="s">
        <v>596</v>
      </c>
      <c r="E10" s="170"/>
      <c r="F10" s="170"/>
      <c r="G10" s="170"/>
      <c r="H10" s="170"/>
      <c r="I10" s="170"/>
      <c r="J10" s="170"/>
      <c r="K10" s="170"/>
      <c r="L10" s="170"/>
    </row>
    <row r="11" spans="2:15" x14ac:dyDescent="0.55000000000000004">
      <c r="B11" s="170" t="s">
        <v>597</v>
      </c>
      <c r="C11" s="170"/>
      <c r="D11" s="170"/>
      <c r="E11" s="170"/>
      <c r="F11" s="170"/>
      <c r="G11" s="170"/>
      <c r="H11" s="170"/>
      <c r="I11" s="170"/>
      <c r="J11" s="170"/>
      <c r="K11" s="170"/>
      <c r="L11" s="170"/>
    </row>
    <row r="12" spans="2:15" x14ac:dyDescent="0.55000000000000004">
      <c r="B12" s="170" t="s">
        <v>544</v>
      </c>
      <c r="C12" s="170"/>
      <c r="D12" s="170"/>
      <c r="E12" s="170"/>
      <c r="F12" s="170"/>
      <c r="G12" s="170"/>
      <c r="H12" s="170"/>
      <c r="I12" s="170"/>
      <c r="J12" s="170"/>
      <c r="K12" s="170"/>
      <c r="L12" s="170"/>
    </row>
    <row r="13" spans="2:15" x14ac:dyDescent="0.55000000000000004">
      <c r="B13" s="170" t="s">
        <v>574</v>
      </c>
      <c r="C13" s="170"/>
      <c r="D13" s="170"/>
      <c r="E13" s="170"/>
      <c r="F13" s="170"/>
      <c r="G13" s="170"/>
      <c r="H13" s="170"/>
      <c r="I13" s="170"/>
      <c r="J13" s="170"/>
      <c r="K13" s="170"/>
      <c r="L13" s="170"/>
    </row>
    <row r="14" spans="2:15" x14ac:dyDescent="0.55000000000000004">
      <c r="B14" s="170" t="s">
        <v>575</v>
      </c>
      <c r="C14" s="170"/>
      <c r="D14" s="170"/>
      <c r="E14" s="170"/>
      <c r="F14" s="170"/>
      <c r="G14" s="170"/>
      <c r="H14" s="170"/>
      <c r="I14" s="170"/>
      <c r="J14" s="170"/>
      <c r="K14" s="170"/>
      <c r="L14" s="170"/>
    </row>
    <row r="15" spans="2:15" ht="30.75" customHeight="1" x14ac:dyDescent="0.55000000000000004">
      <c r="B15" s="170"/>
      <c r="C15" s="170"/>
      <c r="D15" s="170" t="s">
        <v>545</v>
      </c>
      <c r="E15" s="170"/>
      <c r="F15" s="170"/>
      <c r="G15" s="170"/>
      <c r="H15" s="170"/>
      <c r="I15" s="170"/>
      <c r="J15" s="170"/>
      <c r="K15" s="170"/>
      <c r="L15" s="170"/>
    </row>
    <row r="16" spans="2:15" x14ac:dyDescent="0.55000000000000004">
      <c r="B16" s="170"/>
      <c r="C16" s="170"/>
      <c r="D16" s="170"/>
      <c r="E16" s="170"/>
      <c r="F16" s="170"/>
      <c r="G16" s="170"/>
      <c r="H16" s="170"/>
      <c r="I16" s="170"/>
      <c r="J16" s="170"/>
      <c r="K16" s="170"/>
      <c r="L16" s="170"/>
    </row>
    <row r="17" spans="2:12" x14ac:dyDescent="0.55000000000000004">
      <c r="B17" s="170"/>
      <c r="C17" s="170"/>
      <c r="D17" s="170"/>
      <c r="E17" s="170"/>
      <c r="F17" s="170"/>
      <c r="G17" s="170"/>
      <c r="H17" s="170"/>
      <c r="I17" s="170"/>
      <c r="J17" s="170"/>
      <c r="K17" s="170"/>
      <c r="L17" s="170"/>
    </row>
    <row r="18" spans="2:12" x14ac:dyDescent="0.55000000000000004">
      <c r="B18" s="170"/>
      <c r="C18" s="170"/>
      <c r="D18" s="716" t="str">
        <f>"("&amp;Home!E15&amp;")"</f>
        <v>()</v>
      </c>
      <c r="E18" s="716"/>
      <c r="F18" s="716"/>
      <c r="G18" s="716"/>
      <c r="H18" s="716"/>
      <c r="I18" s="716"/>
      <c r="J18" s="716"/>
      <c r="K18" s="716"/>
      <c r="L18" s="170"/>
    </row>
    <row r="19" spans="2:12" x14ac:dyDescent="0.55000000000000004">
      <c r="B19" s="170"/>
      <c r="C19" s="170"/>
      <c r="D19" s="716" t="str">
        <f>"ตำแหน่ง  "&amp;Home!H14&amp;" โรงเรียน"&amp;Home!E3</f>
        <v>ตำแหน่ง   โรงเรียนบัวแก้วเกษร</v>
      </c>
      <c r="E19" s="716"/>
      <c r="F19" s="716"/>
      <c r="G19" s="716"/>
      <c r="H19" s="716"/>
      <c r="I19" s="716"/>
      <c r="J19" s="716"/>
      <c r="K19" s="716"/>
      <c r="L19" s="170"/>
    </row>
    <row r="20" spans="2:12" x14ac:dyDescent="0.55000000000000004">
      <c r="B20" s="170"/>
      <c r="C20" s="170"/>
      <c r="D20" s="170"/>
      <c r="E20" s="170"/>
      <c r="F20" s="170"/>
      <c r="G20" s="170"/>
      <c r="H20" s="170"/>
      <c r="I20" s="170"/>
      <c r="J20" s="170"/>
      <c r="K20" s="170"/>
      <c r="L20" s="170"/>
    </row>
    <row r="21" spans="2:12" x14ac:dyDescent="0.55000000000000004">
      <c r="B21" s="170"/>
      <c r="C21" s="170"/>
      <c r="D21" s="170"/>
      <c r="E21" s="170"/>
      <c r="F21" s="170"/>
      <c r="G21" s="170"/>
      <c r="H21" s="170"/>
      <c r="I21" s="170"/>
      <c r="J21" s="170"/>
      <c r="K21" s="170"/>
      <c r="L21" s="170"/>
    </row>
    <row r="22" spans="2:12" x14ac:dyDescent="0.55000000000000004">
      <c r="B22" s="170"/>
      <c r="C22" s="170"/>
      <c r="D22" s="170"/>
      <c r="E22" s="170"/>
      <c r="F22" s="170"/>
      <c r="G22" s="170"/>
      <c r="H22" s="170"/>
      <c r="I22" s="170"/>
      <c r="J22" s="170"/>
      <c r="K22" s="170"/>
      <c r="L22" s="170"/>
    </row>
    <row r="23" spans="2:12" x14ac:dyDescent="0.55000000000000004">
      <c r="B23" s="170"/>
      <c r="C23" s="170"/>
      <c r="D23" s="170"/>
      <c r="E23" s="170"/>
      <c r="F23" s="170"/>
      <c r="G23" s="170"/>
      <c r="H23" s="170"/>
      <c r="I23" s="170"/>
      <c r="J23" s="170"/>
      <c r="K23" s="170"/>
      <c r="L23" s="170"/>
    </row>
    <row r="24" spans="2:12" x14ac:dyDescent="0.55000000000000004">
      <c r="B24" s="170"/>
      <c r="C24" s="170"/>
      <c r="D24" s="170"/>
      <c r="E24" s="170"/>
      <c r="F24" s="170"/>
      <c r="G24" s="170"/>
      <c r="H24" s="170"/>
      <c r="I24" s="170"/>
      <c r="J24" s="170"/>
      <c r="K24" s="170"/>
      <c r="L24" s="170"/>
    </row>
    <row r="25" spans="2:12" x14ac:dyDescent="0.55000000000000004">
      <c r="B25" s="170"/>
      <c r="C25" s="170"/>
      <c r="D25" s="170"/>
      <c r="E25" s="170"/>
      <c r="F25" s="170"/>
      <c r="G25" s="170"/>
      <c r="H25" s="170"/>
      <c r="I25" s="170"/>
      <c r="J25" s="170"/>
      <c r="K25" s="170"/>
      <c r="L25" s="170"/>
    </row>
    <row r="26" spans="2:12" x14ac:dyDescent="0.55000000000000004">
      <c r="B26" s="170"/>
      <c r="C26" s="170"/>
      <c r="D26" s="170"/>
      <c r="E26" s="170"/>
      <c r="F26" s="170"/>
      <c r="G26" s="170"/>
      <c r="H26" s="170"/>
      <c r="I26" s="170"/>
      <c r="J26" s="170"/>
      <c r="K26" s="170"/>
      <c r="L26" s="170"/>
    </row>
    <row r="27" spans="2:12" x14ac:dyDescent="0.55000000000000004">
      <c r="B27" s="170"/>
      <c r="C27" s="170"/>
      <c r="D27" s="170"/>
      <c r="E27" s="170"/>
      <c r="F27" s="170"/>
      <c r="G27" s="170"/>
      <c r="H27" s="170"/>
      <c r="I27" s="170"/>
      <c r="J27" s="170"/>
      <c r="K27" s="170"/>
      <c r="L27" s="170"/>
    </row>
    <row r="28" spans="2:12" x14ac:dyDescent="0.55000000000000004">
      <c r="B28" s="170"/>
      <c r="C28" s="170"/>
      <c r="D28" s="170"/>
      <c r="E28" s="170"/>
      <c r="F28" s="170"/>
      <c r="G28" s="170"/>
      <c r="H28" s="170"/>
      <c r="I28" s="170"/>
      <c r="J28" s="170"/>
      <c r="K28" s="170"/>
      <c r="L28" s="170"/>
    </row>
    <row r="29" spans="2:12" x14ac:dyDescent="0.55000000000000004">
      <c r="B29" s="170"/>
      <c r="C29" s="170"/>
      <c r="D29" s="170"/>
      <c r="E29" s="170"/>
      <c r="F29" s="170"/>
      <c r="G29" s="170"/>
      <c r="H29" s="170"/>
      <c r="I29" s="170"/>
      <c r="J29" s="170"/>
      <c r="K29" s="170"/>
      <c r="L29" s="170"/>
    </row>
    <row r="30" spans="2:12" x14ac:dyDescent="0.55000000000000004">
      <c r="B30" s="170"/>
      <c r="C30" s="170"/>
      <c r="D30" s="170"/>
      <c r="E30" s="170"/>
      <c r="F30" s="170"/>
      <c r="G30" s="170"/>
      <c r="H30" s="170"/>
      <c r="I30" s="170"/>
      <c r="J30" s="170"/>
      <c r="K30" s="170"/>
      <c r="L30" s="170"/>
    </row>
    <row r="31" spans="2:12" x14ac:dyDescent="0.55000000000000004">
      <c r="B31" s="170"/>
      <c r="C31" s="170"/>
      <c r="D31" s="170"/>
      <c r="E31" s="170"/>
      <c r="F31" s="170"/>
      <c r="G31" s="170"/>
      <c r="H31" s="170"/>
      <c r="I31" s="170"/>
      <c r="J31" s="170"/>
      <c r="K31" s="170"/>
      <c r="L31" s="170"/>
    </row>
    <row r="32" spans="2:12" x14ac:dyDescent="0.55000000000000004">
      <c r="B32" s="170"/>
      <c r="C32" s="170"/>
      <c r="D32" s="170"/>
      <c r="E32" s="170"/>
      <c r="F32" s="170"/>
      <c r="G32" s="170"/>
      <c r="H32" s="170"/>
      <c r="I32" s="170"/>
      <c r="J32" s="170"/>
      <c r="K32" s="170"/>
      <c r="L32" s="170"/>
    </row>
    <row r="33" spans="2:12" x14ac:dyDescent="0.55000000000000004">
      <c r="B33" s="170"/>
      <c r="C33" s="170"/>
      <c r="D33" s="170"/>
      <c r="E33" s="170"/>
      <c r="F33" s="170"/>
      <c r="G33" s="170"/>
      <c r="H33" s="170"/>
      <c r="I33" s="170"/>
      <c r="J33" s="170"/>
      <c r="K33" s="170"/>
      <c r="L33" s="170"/>
    </row>
  </sheetData>
  <sheetProtection algorithmName="SHA-512" hashValue="t5HE3iy/IRgw2Tb9JvzIsu8KwZnrTxTg0hwnX55j/rZrwlW6nzWYXjVfLGsiL9hKbnGvM0nr9wbEBhXM/BiI9w==" saltValue="Uqv0EFMEgS97QXqfIIvcBw==" spinCount="100000" sheet="1" objects="1" scenarios="1" selectLockedCells="1"/>
  <mergeCells count="3">
    <mergeCell ref="C4:E4"/>
    <mergeCell ref="D18:K18"/>
    <mergeCell ref="D19:K19"/>
  </mergeCells>
  <pageMargins left="0.70866141732283472" right="0.11811023622047245" top="0.35433070866141736" bottom="0.15748031496062992" header="0.31496062992125984" footer="0.31496062992125984"/>
  <pageSetup paperSize="9" orientation="portrait" verticalDpi="0" r:id="rId1"/>
  <drawing r:id="rId2"/>
  <picture r:id="rId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B1:V57"/>
  <sheetViews>
    <sheetView showGridLines="0" showRowColHeaders="0" zoomScaleNormal="100" workbookViewId="0"/>
  </sheetViews>
  <sheetFormatPr defaultRowHeight="21.75" customHeight="1" x14ac:dyDescent="0.45"/>
  <cols>
    <col min="1" max="1" width="6.85546875" style="39" customWidth="1"/>
    <col min="2" max="2" width="5.5703125" style="39" customWidth="1"/>
    <col min="3" max="3" width="8.140625" style="39" customWidth="1"/>
    <col min="4" max="4" width="26.140625" style="39" customWidth="1"/>
    <col min="5" max="5" width="10.85546875" style="39" customWidth="1"/>
    <col min="6" max="6" width="10.7109375" style="39" customWidth="1"/>
    <col min="7" max="7" width="9.5703125" style="39" customWidth="1"/>
    <col min="8" max="8" width="10.42578125" style="39" customWidth="1"/>
    <col min="9" max="9" width="8.85546875" style="39" customWidth="1"/>
    <col min="10" max="10" width="9.5703125" style="39" customWidth="1"/>
    <col min="11" max="11" width="8.85546875" style="39" customWidth="1"/>
    <col min="12" max="20" width="8" style="39" customWidth="1"/>
    <col min="21" max="21" width="10.85546875" style="39" customWidth="1"/>
    <col min="22" max="22" width="2.28515625" style="39" customWidth="1"/>
    <col min="23" max="16384" width="9.140625" style="39"/>
  </cols>
  <sheetData>
    <row r="1" spans="2:22" ht="50.25" customHeight="1" x14ac:dyDescent="0.5">
      <c r="J1" s="717" t="s">
        <v>595</v>
      </c>
      <c r="K1" s="717"/>
      <c r="L1" s="717"/>
      <c r="M1" s="717"/>
      <c r="N1" s="717"/>
      <c r="O1" s="717"/>
      <c r="P1" s="717"/>
      <c r="Q1" s="717"/>
      <c r="R1" s="717"/>
      <c r="S1" s="431"/>
      <c r="T1" s="432"/>
    </row>
    <row r="2" spans="2:22" ht="28.5" customHeight="1" x14ac:dyDescent="0.45">
      <c r="B2" s="434"/>
      <c r="C2" s="434"/>
      <c r="D2" s="727" t="str">
        <f>"ประกาศผลการประเมินรายวิชา  "&amp;Home!E11&amp;"  รหัสวิชา "&amp;Home!E12&amp;"  ชั้น"&amp;Home!E9&amp;"  ปีการศึกษา "&amp;Home!H5</f>
        <v>ประกาศผลการประเมินรายวิชา    รหัสวิชา   ชั้น  ปีการศึกษา 2558</v>
      </c>
      <c r="E2" s="727"/>
      <c r="F2" s="727"/>
      <c r="G2" s="727"/>
      <c r="H2" s="727"/>
      <c r="I2" s="727"/>
      <c r="J2" s="727"/>
      <c r="K2" s="727"/>
      <c r="L2" s="729" t="str">
        <f>D2</f>
        <v>ประกาศผลการประเมินรายวิชา    รหัสวิชา   ชั้น  ปีการศึกษา 2558</v>
      </c>
      <c r="M2" s="729"/>
      <c r="N2" s="729"/>
      <c r="O2" s="729"/>
      <c r="P2" s="729"/>
      <c r="Q2" s="729"/>
      <c r="R2" s="729"/>
      <c r="S2" s="729"/>
      <c r="T2" s="729"/>
      <c r="U2" s="729"/>
    </row>
    <row r="3" spans="2:22" ht="20.25" customHeight="1" x14ac:dyDescent="0.45">
      <c r="B3" s="434"/>
      <c r="C3" s="435"/>
      <c r="D3" s="728" t="s">
        <v>444</v>
      </c>
      <c r="E3" s="728"/>
      <c r="F3" s="728"/>
      <c r="G3" s="728"/>
      <c r="H3" s="728"/>
      <c r="I3" s="728"/>
      <c r="J3" s="728"/>
      <c r="K3" s="728"/>
      <c r="L3" s="728" t="str">
        <f>D3</f>
        <v>สำหรับครูผู้สอนส่งผลการประเมินให้ครูที่ปรึกษา กรอกข้อมูลรายงานคุณภาพระดับชั้นเรียน (รศ.1)</v>
      </c>
      <c r="M3" s="728"/>
      <c r="N3" s="728"/>
      <c r="O3" s="728"/>
      <c r="P3" s="728"/>
      <c r="Q3" s="728"/>
      <c r="R3" s="728"/>
      <c r="S3" s="728"/>
      <c r="T3" s="728"/>
      <c r="U3" s="728"/>
    </row>
    <row r="4" spans="2:22" s="50" customFormat="1" ht="20.25" customHeight="1" x14ac:dyDescent="0.45">
      <c r="B4" s="718" t="s">
        <v>0</v>
      </c>
      <c r="C4" s="719" t="s">
        <v>17</v>
      </c>
      <c r="D4" s="718" t="s">
        <v>14</v>
      </c>
      <c r="E4" s="722" t="s">
        <v>277</v>
      </c>
      <c r="F4" s="722"/>
      <c r="G4" s="722" t="s">
        <v>287</v>
      </c>
      <c r="H4" s="722"/>
      <c r="I4" s="722"/>
      <c r="J4" s="722"/>
      <c r="K4" s="722"/>
      <c r="L4" s="722" t="s">
        <v>62</v>
      </c>
      <c r="M4" s="722"/>
      <c r="N4" s="722"/>
      <c r="O4" s="722"/>
      <c r="P4" s="722"/>
      <c r="Q4" s="722"/>
      <c r="R4" s="722"/>
      <c r="S4" s="722"/>
      <c r="T4" s="722"/>
      <c r="U4" s="722"/>
      <c r="V4" s="433"/>
    </row>
    <row r="5" spans="2:22" s="50" customFormat="1" ht="20.25" customHeight="1" x14ac:dyDescent="0.4">
      <c r="B5" s="718"/>
      <c r="C5" s="720"/>
      <c r="D5" s="718"/>
      <c r="E5" s="723" t="s">
        <v>278</v>
      </c>
      <c r="F5" s="723" t="s">
        <v>290</v>
      </c>
      <c r="G5" s="436" t="s">
        <v>127</v>
      </c>
      <c r="H5" s="436" t="s">
        <v>288</v>
      </c>
      <c r="I5" s="436" t="s">
        <v>128</v>
      </c>
      <c r="J5" s="436" t="s">
        <v>5</v>
      </c>
      <c r="K5" s="724" t="s">
        <v>58</v>
      </c>
      <c r="L5" s="436" t="s">
        <v>279</v>
      </c>
      <c r="M5" s="436" t="s">
        <v>280</v>
      </c>
      <c r="N5" s="436" t="s">
        <v>281</v>
      </c>
      <c r="O5" s="436" t="s">
        <v>282</v>
      </c>
      <c r="P5" s="436" t="s">
        <v>283</v>
      </c>
      <c r="Q5" s="436" t="s">
        <v>284</v>
      </c>
      <c r="R5" s="436" t="s">
        <v>285</v>
      </c>
      <c r="S5" s="436" t="s">
        <v>286</v>
      </c>
      <c r="T5" s="436" t="s">
        <v>5</v>
      </c>
      <c r="U5" s="725" t="s">
        <v>58</v>
      </c>
      <c r="V5" s="433"/>
    </row>
    <row r="6" spans="2:22" s="50" customFormat="1" ht="20.25" customHeight="1" x14ac:dyDescent="0.4">
      <c r="B6" s="718"/>
      <c r="C6" s="721"/>
      <c r="D6" s="718"/>
      <c r="E6" s="723"/>
      <c r="F6" s="723"/>
      <c r="G6" s="437" t="s">
        <v>497</v>
      </c>
      <c r="H6" s="437" t="s">
        <v>497</v>
      </c>
      <c r="I6" s="437" t="s">
        <v>497</v>
      </c>
      <c r="J6" s="437" t="s">
        <v>289</v>
      </c>
      <c r="K6" s="724"/>
      <c r="L6" s="437" t="s">
        <v>497</v>
      </c>
      <c r="M6" s="437" t="s">
        <v>497</v>
      </c>
      <c r="N6" s="437" t="s">
        <v>497</v>
      </c>
      <c r="O6" s="437" t="s">
        <v>497</v>
      </c>
      <c r="P6" s="437" t="s">
        <v>497</v>
      </c>
      <c r="Q6" s="437" t="s">
        <v>497</v>
      </c>
      <c r="R6" s="437" t="s">
        <v>497</v>
      </c>
      <c r="S6" s="437" t="s">
        <v>497</v>
      </c>
      <c r="T6" s="437" t="s">
        <v>289</v>
      </c>
      <c r="U6" s="726"/>
      <c r="V6" s="433"/>
    </row>
    <row r="7" spans="2:22" s="373" customFormat="1" ht="15.75" customHeight="1" x14ac:dyDescent="0.4">
      <c r="B7" s="438">
        <v>1</v>
      </c>
      <c r="C7" s="439" t="str">
        <f>IF(นักเรียน!C6="","",นักเรียน!C6)</f>
        <v/>
      </c>
      <c r="D7" s="440" t="str">
        <f>IF(นักเรียน!E6="","",นักเรียน!E6)</f>
        <v/>
      </c>
      <c r="E7" s="441" t="str">
        <f>IF(คะแนน1!AX6="","",คะแนน1!AX6)</f>
        <v/>
      </c>
      <c r="F7" s="441" t="str">
        <f>IF(คะแนน1!AY6="","",คะแนน1!AY6)</f>
        <v/>
      </c>
      <c r="G7" s="438" t="str">
        <f>IF(คิดวิเคราะห์รายข้อ!I6="","",คิดวิเคราะห์รายข้อ!I6)</f>
        <v/>
      </c>
      <c r="H7" s="438" t="str">
        <f>IF(คิดวิเคราะห์รายข้อ!N6="","",คิดวิเคราะห์รายข้อ!N6)</f>
        <v/>
      </c>
      <c r="I7" s="438" t="str">
        <f>IF(คิดวิเคราะห์รายข้อ!R6="","",คิดวิเคราะห์รายข้อ!R6)</f>
        <v/>
      </c>
      <c r="J7" s="441" t="str">
        <f>คิดวิเคราะห์!L6</f>
        <v/>
      </c>
      <c r="K7" s="442" t="str">
        <f>คิดวิเคราะห์!N6</f>
        <v/>
      </c>
      <c r="L7" s="441" t="str">
        <f>IF(คุณลักษณะรายข้อ!K6="","",คุณลักษณะรายข้อ!K6)</f>
        <v/>
      </c>
      <c r="M7" s="441" t="str">
        <f>IF(คุณลักษณะรายข้อ!P6="","",คุณลักษณะรายข้อ!P6)</f>
        <v/>
      </c>
      <c r="N7" s="443" t="str">
        <f>IF(คุณลักษณะรายข้อ!T6="","",คุณลักษณะรายข้อ!T6)</f>
        <v/>
      </c>
      <c r="O7" s="441" t="str">
        <f>IF(คุณลักษณะรายข้อ!Y6="","",คุณลักษณะรายข้อ!Y6)</f>
        <v/>
      </c>
      <c r="P7" s="441" t="str">
        <f>IF(คุณลักษณะรายข้อ!AD6="","",คุณลักษณะรายข้อ!AD6)</f>
        <v/>
      </c>
      <c r="Q7" s="441" t="str">
        <f>IF(คุณลักษณะรายข้อ!AI6="","",คุณลักษณะรายข้อ!AI6)</f>
        <v/>
      </c>
      <c r="R7" s="441" t="str">
        <f>IF(คุณลักษณะรายข้อ!AO6="","",คุณลักษณะรายข้อ!AO6)</f>
        <v/>
      </c>
      <c r="S7" s="441" t="str">
        <f>IF(คุณลักษณะรายข้อ!AT6="","",คุณลักษณะรายข้อ!AT6)</f>
        <v/>
      </c>
      <c r="T7" s="441" t="str">
        <f>คุณลักษณะ!Y6</f>
        <v/>
      </c>
      <c r="U7" s="441" t="str">
        <f>คุณลักษณะ!AA6</f>
        <v/>
      </c>
      <c r="V7" s="433"/>
    </row>
    <row r="8" spans="2:22" s="373" customFormat="1" ht="15.75" customHeight="1" x14ac:dyDescent="0.4">
      <c r="B8" s="444">
        <v>2</v>
      </c>
      <c r="C8" s="445" t="str">
        <f>IF(นักเรียน!C7="","",นักเรียน!C7)</f>
        <v/>
      </c>
      <c r="D8" s="446" t="str">
        <f>IF(นักเรียน!E7="","",นักเรียน!E7)</f>
        <v/>
      </c>
      <c r="E8" s="441" t="str">
        <f>IF(คะแนน1!AX7="","",คะแนน1!AX7)</f>
        <v/>
      </c>
      <c r="F8" s="441" t="str">
        <f>IF(คะแนน1!AY7="","",คะแนน1!AY7)</f>
        <v/>
      </c>
      <c r="G8" s="438" t="str">
        <f>IF(คิดวิเคราะห์รายข้อ!I7="","",คิดวิเคราะห์รายข้อ!I7)</f>
        <v/>
      </c>
      <c r="H8" s="438" t="str">
        <f>IF(คิดวิเคราะห์รายข้อ!N7="","",คิดวิเคราะห์รายข้อ!N7)</f>
        <v/>
      </c>
      <c r="I8" s="438" t="str">
        <f>IF(คิดวิเคราะห์รายข้อ!R7="","",คิดวิเคราะห์รายข้อ!R7)</f>
        <v/>
      </c>
      <c r="J8" s="447" t="str">
        <f>คิดวิเคราะห์!L7</f>
        <v/>
      </c>
      <c r="K8" s="448" t="str">
        <f>คิดวิเคราะห์!N7</f>
        <v/>
      </c>
      <c r="L8" s="441" t="str">
        <f>IF(คุณลักษณะรายข้อ!K7="","",คุณลักษณะรายข้อ!K7)</f>
        <v/>
      </c>
      <c r="M8" s="441" t="str">
        <f>IF(คุณลักษณะรายข้อ!P7="","",คุณลักษณะรายข้อ!P7)</f>
        <v/>
      </c>
      <c r="N8" s="443" t="str">
        <f>IF(คุณลักษณะรายข้อ!T7="","",คุณลักษณะรายข้อ!T7)</f>
        <v/>
      </c>
      <c r="O8" s="441" t="str">
        <f>IF(คุณลักษณะรายข้อ!Y7="","",คุณลักษณะรายข้อ!Y7)</f>
        <v/>
      </c>
      <c r="P8" s="441" t="str">
        <f>IF(คุณลักษณะรายข้อ!AD7="","",คุณลักษณะรายข้อ!AD7)</f>
        <v/>
      </c>
      <c r="Q8" s="441" t="str">
        <f>IF(คุณลักษณะรายข้อ!AI7="","",คุณลักษณะรายข้อ!AI7)</f>
        <v/>
      </c>
      <c r="R8" s="441" t="str">
        <f>IF(คุณลักษณะรายข้อ!AO7="","",คุณลักษณะรายข้อ!AO7)</f>
        <v/>
      </c>
      <c r="S8" s="441" t="str">
        <f>IF(คุณลักษณะรายข้อ!AT7="","",คุณลักษณะรายข้อ!AT7)</f>
        <v/>
      </c>
      <c r="T8" s="447" t="str">
        <f>คุณลักษณะ!Y7</f>
        <v/>
      </c>
      <c r="U8" s="447" t="str">
        <f>คุณลักษณะ!AA7</f>
        <v/>
      </c>
      <c r="V8" s="433"/>
    </row>
    <row r="9" spans="2:22" s="373" customFormat="1" ht="15.75" customHeight="1" x14ac:dyDescent="0.4">
      <c r="B9" s="444">
        <v>3</v>
      </c>
      <c r="C9" s="445" t="str">
        <f>IF(นักเรียน!C8="","",นักเรียน!C8)</f>
        <v/>
      </c>
      <c r="D9" s="446" t="str">
        <f>IF(นักเรียน!E8="","",นักเรียน!E8)</f>
        <v/>
      </c>
      <c r="E9" s="441" t="str">
        <f>IF(คะแนน1!AX8="","",คะแนน1!AX8)</f>
        <v/>
      </c>
      <c r="F9" s="441" t="str">
        <f>IF(คะแนน1!AY8="","",คะแนน1!AY8)</f>
        <v/>
      </c>
      <c r="G9" s="438" t="str">
        <f>IF(คิดวิเคราะห์รายข้อ!I8="","",คิดวิเคราะห์รายข้อ!I8)</f>
        <v/>
      </c>
      <c r="H9" s="438" t="str">
        <f>IF(คิดวิเคราะห์รายข้อ!N8="","",คิดวิเคราะห์รายข้อ!N8)</f>
        <v/>
      </c>
      <c r="I9" s="438" t="str">
        <f>IF(คิดวิเคราะห์รายข้อ!R8="","",คิดวิเคราะห์รายข้อ!R8)</f>
        <v/>
      </c>
      <c r="J9" s="447" t="str">
        <f>คิดวิเคราะห์!L8</f>
        <v/>
      </c>
      <c r="K9" s="448" t="str">
        <f>คิดวิเคราะห์!N8</f>
        <v/>
      </c>
      <c r="L9" s="441" t="str">
        <f>IF(คุณลักษณะรายข้อ!K8="","",คุณลักษณะรายข้อ!K8)</f>
        <v/>
      </c>
      <c r="M9" s="441" t="str">
        <f>IF(คุณลักษณะรายข้อ!P8="","",คุณลักษณะรายข้อ!P8)</f>
        <v/>
      </c>
      <c r="N9" s="443" t="str">
        <f>IF(คุณลักษณะรายข้อ!T8="","",คุณลักษณะรายข้อ!T8)</f>
        <v/>
      </c>
      <c r="O9" s="441" t="str">
        <f>IF(คุณลักษณะรายข้อ!Y8="","",คุณลักษณะรายข้อ!Y8)</f>
        <v/>
      </c>
      <c r="P9" s="441" t="str">
        <f>IF(คุณลักษณะรายข้อ!AD8="","",คุณลักษณะรายข้อ!AD8)</f>
        <v/>
      </c>
      <c r="Q9" s="441" t="str">
        <f>IF(คุณลักษณะรายข้อ!AI8="","",คุณลักษณะรายข้อ!AI8)</f>
        <v/>
      </c>
      <c r="R9" s="441" t="str">
        <f>IF(คุณลักษณะรายข้อ!AO8="","",คุณลักษณะรายข้อ!AO8)</f>
        <v/>
      </c>
      <c r="S9" s="441" t="str">
        <f>IF(คุณลักษณะรายข้อ!AT8="","",คุณลักษณะรายข้อ!AT8)</f>
        <v/>
      </c>
      <c r="T9" s="447" t="str">
        <f>คุณลักษณะ!Y8</f>
        <v/>
      </c>
      <c r="U9" s="447" t="str">
        <f>คุณลักษณะ!AA8</f>
        <v/>
      </c>
      <c r="V9" s="433"/>
    </row>
    <row r="10" spans="2:22" s="373" customFormat="1" ht="15.75" customHeight="1" x14ac:dyDescent="0.4">
      <c r="B10" s="444">
        <v>4</v>
      </c>
      <c r="C10" s="445" t="str">
        <f>IF(นักเรียน!C9="","",นักเรียน!C9)</f>
        <v/>
      </c>
      <c r="D10" s="446" t="str">
        <f>IF(นักเรียน!E9="","",นักเรียน!E9)</f>
        <v/>
      </c>
      <c r="E10" s="441" t="str">
        <f>IF(คะแนน1!AX9="","",คะแนน1!AX9)</f>
        <v/>
      </c>
      <c r="F10" s="441" t="str">
        <f>IF(คะแนน1!AY9="","",คะแนน1!AY9)</f>
        <v/>
      </c>
      <c r="G10" s="438" t="str">
        <f>IF(คิดวิเคราะห์รายข้อ!I9="","",คิดวิเคราะห์รายข้อ!I9)</f>
        <v/>
      </c>
      <c r="H10" s="438" t="str">
        <f>IF(คิดวิเคราะห์รายข้อ!N9="","",คิดวิเคราะห์รายข้อ!N9)</f>
        <v/>
      </c>
      <c r="I10" s="438" t="str">
        <f>IF(คิดวิเคราะห์รายข้อ!R9="","",คิดวิเคราะห์รายข้อ!R9)</f>
        <v/>
      </c>
      <c r="J10" s="447" t="str">
        <f>คิดวิเคราะห์!L9</f>
        <v/>
      </c>
      <c r="K10" s="448" t="str">
        <f>คิดวิเคราะห์!N9</f>
        <v/>
      </c>
      <c r="L10" s="441" t="str">
        <f>IF(คุณลักษณะรายข้อ!K9="","",คุณลักษณะรายข้อ!K9)</f>
        <v/>
      </c>
      <c r="M10" s="441" t="str">
        <f>IF(คุณลักษณะรายข้อ!P9="","",คุณลักษณะรายข้อ!P9)</f>
        <v/>
      </c>
      <c r="N10" s="443" t="str">
        <f>IF(คุณลักษณะรายข้อ!T9="","",คุณลักษณะรายข้อ!T9)</f>
        <v/>
      </c>
      <c r="O10" s="441" t="str">
        <f>IF(คุณลักษณะรายข้อ!Y9="","",คุณลักษณะรายข้อ!Y9)</f>
        <v/>
      </c>
      <c r="P10" s="441" t="str">
        <f>IF(คุณลักษณะรายข้อ!AD9="","",คุณลักษณะรายข้อ!AD9)</f>
        <v/>
      </c>
      <c r="Q10" s="441" t="str">
        <f>IF(คุณลักษณะรายข้อ!AI9="","",คุณลักษณะรายข้อ!AI9)</f>
        <v/>
      </c>
      <c r="R10" s="441" t="str">
        <f>IF(คุณลักษณะรายข้อ!AO9="","",คุณลักษณะรายข้อ!AO9)</f>
        <v/>
      </c>
      <c r="S10" s="441" t="str">
        <f>IF(คุณลักษณะรายข้อ!AT9="","",คุณลักษณะรายข้อ!AT9)</f>
        <v/>
      </c>
      <c r="T10" s="447" t="str">
        <f>คุณลักษณะ!Y9</f>
        <v/>
      </c>
      <c r="U10" s="447" t="str">
        <f>คุณลักษณะ!AA9</f>
        <v/>
      </c>
      <c r="V10" s="433"/>
    </row>
    <row r="11" spans="2:22" s="373" customFormat="1" ht="15.75" customHeight="1" x14ac:dyDescent="0.4">
      <c r="B11" s="444">
        <v>5</v>
      </c>
      <c r="C11" s="445" t="str">
        <f>IF(นักเรียน!C10="","",นักเรียน!C10)</f>
        <v/>
      </c>
      <c r="D11" s="446" t="str">
        <f>IF(นักเรียน!E10="","",นักเรียน!E10)</f>
        <v/>
      </c>
      <c r="E11" s="441" t="str">
        <f>IF(คะแนน1!AX10="","",คะแนน1!AX10)</f>
        <v/>
      </c>
      <c r="F11" s="441" t="str">
        <f>IF(คะแนน1!AY10="","",คะแนน1!AY10)</f>
        <v/>
      </c>
      <c r="G11" s="438" t="str">
        <f>IF(คิดวิเคราะห์รายข้อ!I10="","",คิดวิเคราะห์รายข้อ!I10)</f>
        <v/>
      </c>
      <c r="H11" s="438" t="str">
        <f>IF(คิดวิเคราะห์รายข้อ!N10="","",คิดวิเคราะห์รายข้อ!N10)</f>
        <v/>
      </c>
      <c r="I11" s="438" t="str">
        <f>IF(คิดวิเคราะห์รายข้อ!R10="","",คิดวิเคราะห์รายข้อ!R10)</f>
        <v/>
      </c>
      <c r="J11" s="447" t="str">
        <f>คิดวิเคราะห์!L10</f>
        <v/>
      </c>
      <c r="K11" s="448" t="str">
        <f>คิดวิเคราะห์!N10</f>
        <v/>
      </c>
      <c r="L11" s="441" t="str">
        <f>IF(คุณลักษณะรายข้อ!K10="","",คุณลักษณะรายข้อ!K10)</f>
        <v/>
      </c>
      <c r="M11" s="441" t="str">
        <f>IF(คุณลักษณะรายข้อ!P10="","",คุณลักษณะรายข้อ!P10)</f>
        <v/>
      </c>
      <c r="N11" s="443" t="str">
        <f>IF(คุณลักษณะรายข้อ!T10="","",คุณลักษณะรายข้อ!T10)</f>
        <v/>
      </c>
      <c r="O11" s="441" t="str">
        <f>IF(คุณลักษณะรายข้อ!Y10="","",คุณลักษณะรายข้อ!Y10)</f>
        <v/>
      </c>
      <c r="P11" s="441" t="str">
        <f>IF(คุณลักษณะรายข้อ!AD10="","",คุณลักษณะรายข้อ!AD10)</f>
        <v/>
      </c>
      <c r="Q11" s="441" t="str">
        <f>IF(คุณลักษณะรายข้อ!AI10="","",คุณลักษณะรายข้อ!AI10)</f>
        <v/>
      </c>
      <c r="R11" s="441" t="str">
        <f>IF(คุณลักษณะรายข้อ!AO10="","",คุณลักษณะรายข้อ!AO10)</f>
        <v/>
      </c>
      <c r="S11" s="441" t="str">
        <f>IF(คุณลักษณะรายข้อ!AT10="","",คุณลักษณะรายข้อ!AT10)</f>
        <v/>
      </c>
      <c r="T11" s="447" t="str">
        <f>คุณลักษณะ!Y10</f>
        <v/>
      </c>
      <c r="U11" s="447" t="str">
        <f>คุณลักษณะ!AA10</f>
        <v/>
      </c>
      <c r="V11" s="433"/>
    </row>
    <row r="12" spans="2:22" s="373" customFormat="1" ht="15.75" customHeight="1" x14ac:dyDescent="0.4">
      <c r="B12" s="444">
        <v>6</v>
      </c>
      <c r="C12" s="445" t="str">
        <f>IF(นักเรียน!C11="","",นักเรียน!C11)</f>
        <v/>
      </c>
      <c r="D12" s="446" t="str">
        <f>IF(นักเรียน!E11="","",นักเรียน!E11)</f>
        <v/>
      </c>
      <c r="E12" s="441" t="str">
        <f>IF(คะแนน1!AX11="","",คะแนน1!AX11)</f>
        <v/>
      </c>
      <c r="F12" s="441" t="str">
        <f>IF(คะแนน1!AY11="","",คะแนน1!AY11)</f>
        <v/>
      </c>
      <c r="G12" s="438" t="str">
        <f>IF(คิดวิเคราะห์รายข้อ!I11="","",คิดวิเคราะห์รายข้อ!I11)</f>
        <v/>
      </c>
      <c r="H12" s="438" t="str">
        <f>IF(คิดวิเคราะห์รายข้อ!N11="","",คิดวิเคราะห์รายข้อ!N11)</f>
        <v/>
      </c>
      <c r="I12" s="438" t="str">
        <f>IF(คิดวิเคราะห์รายข้อ!R11="","",คิดวิเคราะห์รายข้อ!R11)</f>
        <v/>
      </c>
      <c r="J12" s="447" t="str">
        <f>คิดวิเคราะห์!L11</f>
        <v/>
      </c>
      <c r="K12" s="448" t="str">
        <f>คิดวิเคราะห์!N11</f>
        <v/>
      </c>
      <c r="L12" s="441" t="str">
        <f>IF(คุณลักษณะรายข้อ!K11="","",คุณลักษณะรายข้อ!K11)</f>
        <v/>
      </c>
      <c r="M12" s="441" t="str">
        <f>IF(คุณลักษณะรายข้อ!P11="","",คุณลักษณะรายข้อ!P11)</f>
        <v/>
      </c>
      <c r="N12" s="443" t="str">
        <f>IF(คุณลักษณะรายข้อ!T11="","",คุณลักษณะรายข้อ!T11)</f>
        <v/>
      </c>
      <c r="O12" s="441" t="str">
        <f>IF(คุณลักษณะรายข้อ!Y11="","",คุณลักษณะรายข้อ!Y11)</f>
        <v/>
      </c>
      <c r="P12" s="441" t="str">
        <f>IF(คุณลักษณะรายข้อ!AD11="","",คุณลักษณะรายข้อ!AD11)</f>
        <v/>
      </c>
      <c r="Q12" s="441" t="str">
        <f>IF(คุณลักษณะรายข้อ!AI11="","",คุณลักษณะรายข้อ!AI11)</f>
        <v/>
      </c>
      <c r="R12" s="441" t="str">
        <f>IF(คุณลักษณะรายข้อ!AO11="","",คุณลักษณะรายข้อ!AO11)</f>
        <v/>
      </c>
      <c r="S12" s="441" t="str">
        <f>IF(คุณลักษณะรายข้อ!AT11="","",คุณลักษณะรายข้อ!AT11)</f>
        <v/>
      </c>
      <c r="T12" s="447" t="str">
        <f>คุณลักษณะ!Y11</f>
        <v/>
      </c>
      <c r="U12" s="447" t="str">
        <f>คุณลักษณะ!AA11</f>
        <v/>
      </c>
      <c r="V12" s="433"/>
    </row>
    <row r="13" spans="2:22" s="373" customFormat="1" ht="15.75" customHeight="1" x14ac:dyDescent="0.4">
      <c r="B13" s="444">
        <v>7</v>
      </c>
      <c r="C13" s="445" t="str">
        <f>IF(นักเรียน!C12="","",นักเรียน!C12)</f>
        <v/>
      </c>
      <c r="D13" s="446" t="str">
        <f>IF(นักเรียน!E12="","",นักเรียน!E12)</f>
        <v/>
      </c>
      <c r="E13" s="441" t="str">
        <f>IF(คะแนน1!AX12="","",คะแนน1!AX12)</f>
        <v/>
      </c>
      <c r="F13" s="441" t="str">
        <f>IF(คะแนน1!AY12="","",คะแนน1!AY12)</f>
        <v/>
      </c>
      <c r="G13" s="438" t="str">
        <f>IF(คิดวิเคราะห์รายข้อ!I12="","",คิดวิเคราะห์รายข้อ!I12)</f>
        <v/>
      </c>
      <c r="H13" s="438" t="str">
        <f>IF(คิดวิเคราะห์รายข้อ!N12="","",คิดวิเคราะห์รายข้อ!N12)</f>
        <v/>
      </c>
      <c r="I13" s="438" t="str">
        <f>IF(คิดวิเคราะห์รายข้อ!R12="","",คิดวิเคราะห์รายข้อ!R12)</f>
        <v/>
      </c>
      <c r="J13" s="447" t="str">
        <f>คิดวิเคราะห์!L12</f>
        <v/>
      </c>
      <c r="K13" s="448" t="str">
        <f>คิดวิเคราะห์!N12</f>
        <v/>
      </c>
      <c r="L13" s="441" t="str">
        <f>IF(คุณลักษณะรายข้อ!K12="","",คุณลักษณะรายข้อ!K12)</f>
        <v/>
      </c>
      <c r="M13" s="441" t="str">
        <f>IF(คุณลักษณะรายข้อ!P12="","",คุณลักษณะรายข้อ!P12)</f>
        <v/>
      </c>
      <c r="N13" s="443" t="str">
        <f>IF(คุณลักษณะรายข้อ!T12="","",คุณลักษณะรายข้อ!T12)</f>
        <v/>
      </c>
      <c r="O13" s="441" t="str">
        <f>IF(คุณลักษณะรายข้อ!Y12="","",คุณลักษณะรายข้อ!Y12)</f>
        <v/>
      </c>
      <c r="P13" s="441" t="str">
        <f>IF(คุณลักษณะรายข้อ!AD12="","",คุณลักษณะรายข้อ!AD12)</f>
        <v/>
      </c>
      <c r="Q13" s="441" t="str">
        <f>IF(คุณลักษณะรายข้อ!AI12="","",คุณลักษณะรายข้อ!AI12)</f>
        <v/>
      </c>
      <c r="R13" s="441" t="str">
        <f>IF(คุณลักษณะรายข้อ!AO12="","",คุณลักษณะรายข้อ!AO12)</f>
        <v/>
      </c>
      <c r="S13" s="441" t="str">
        <f>IF(คุณลักษณะรายข้อ!AT12="","",คุณลักษณะรายข้อ!AT12)</f>
        <v/>
      </c>
      <c r="T13" s="447" t="str">
        <f>คุณลักษณะ!Y12</f>
        <v/>
      </c>
      <c r="U13" s="447" t="str">
        <f>คุณลักษณะ!AA12</f>
        <v/>
      </c>
      <c r="V13" s="433"/>
    </row>
    <row r="14" spans="2:22" s="373" customFormat="1" ht="15.75" customHeight="1" x14ac:dyDescent="0.4">
      <c r="B14" s="444">
        <v>8</v>
      </c>
      <c r="C14" s="445" t="str">
        <f>IF(นักเรียน!C13="","",นักเรียน!C13)</f>
        <v/>
      </c>
      <c r="D14" s="446" t="str">
        <f>IF(นักเรียน!E13="","",นักเรียน!E13)</f>
        <v/>
      </c>
      <c r="E14" s="441" t="str">
        <f>IF(คะแนน1!AX13="","",คะแนน1!AX13)</f>
        <v/>
      </c>
      <c r="F14" s="441" t="str">
        <f>IF(คะแนน1!AY13="","",คะแนน1!AY13)</f>
        <v/>
      </c>
      <c r="G14" s="438" t="str">
        <f>IF(คิดวิเคราะห์รายข้อ!I13="","",คิดวิเคราะห์รายข้อ!I13)</f>
        <v/>
      </c>
      <c r="H14" s="438" t="str">
        <f>IF(คิดวิเคราะห์รายข้อ!N13="","",คิดวิเคราะห์รายข้อ!N13)</f>
        <v/>
      </c>
      <c r="I14" s="438" t="str">
        <f>IF(คิดวิเคราะห์รายข้อ!R13="","",คิดวิเคราะห์รายข้อ!R13)</f>
        <v/>
      </c>
      <c r="J14" s="447" t="str">
        <f>คิดวิเคราะห์!L13</f>
        <v/>
      </c>
      <c r="K14" s="448" t="str">
        <f>คิดวิเคราะห์!N13</f>
        <v/>
      </c>
      <c r="L14" s="441" t="str">
        <f>IF(คุณลักษณะรายข้อ!K13="","",คุณลักษณะรายข้อ!K13)</f>
        <v/>
      </c>
      <c r="M14" s="441" t="str">
        <f>IF(คุณลักษณะรายข้อ!P13="","",คุณลักษณะรายข้อ!P13)</f>
        <v/>
      </c>
      <c r="N14" s="443" t="str">
        <f>IF(คุณลักษณะรายข้อ!T13="","",คุณลักษณะรายข้อ!T13)</f>
        <v/>
      </c>
      <c r="O14" s="441" t="str">
        <f>IF(คุณลักษณะรายข้อ!Y13="","",คุณลักษณะรายข้อ!Y13)</f>
        <v/>
      </c>
      <c r="P14" s="441" t="str">
        <f>IF(คุณลักษณะรายข้อ!AD13="","",คุณลักษณะรายข้อ!AD13)</f>
        <v/>
      </c>
      <c r="Q14" s="441" t="str">
        <f>IF(คุณลักษณะรายข้อ!AI13="","",คุณลักษณะรายข้อ!AI13)</f>
        <v/>
      </c>
      <c r="R14" s="441" t="str">
        <f>IF(คุณลักษณะรายข้อ!AO13="","",คุณลักษณะรายข้อ!AO13)</f>
        <v/>
      </c>
      <c r="S14" s="441" t="str">
        <f>IF(คุณลักษณะรายข้อ!AT13="","",คุณลักษณะรายข้อ!AT13)</f>
        <v/>
      </c>
      <c r="T14" s="447" t="str">
        <f>คุณลักษณะ!Y13</f>
        <v/>
      </c>
      <c r="U14" s="447" t="str">
        <f>คุณลักษณะ!AA13</f>
        <v/>
      </c>
      <c r="V14" s="433"/>
    </row>
    <row r="15" spans="2:22" s="373" customFormat="1" ht="15.75" customHeight="1" x14ac:dyDescent="0.4">
      <c r="B15" s="444">
        <v>9</v>
      </c>
      <c r="C15" s="445" t="str">
        <f>IF(นักเรียน!C14="","",นักเรียน!C14)</f>
        <v/>
      </c>
      <c r="D15" s="446" t="str">
        <f>IF(นักเรียน!E14="","",นักเรียน!E14)</f>
        <v/>
      </c>
      <c r="E15" s="441" t="str">
        <f>IF(คะแนน1!AX14="","",คะแนน1!AX14)</f>
        <v/>
      </c>
      <c r="F15" s="441" t="str">
        <f>IF(คะแนน1!AY14="","",คะแนน1!AY14)</f>
        <v/>
      </c>
      <c r="G15" s="438" t="str">
        <f>IF(คิดวิเคราะห์รายข้อ!I14="","",คิดวิเคราะห์รายข้อ!I14)</f>
        <v/>
      </c>
      <c r="H15" s="438" t="str">
        <f>IF(คิดวิเคราะห์รายข้อ!N14="","",คิดวิเคราะห์รายข้อ!N14)</f>
        <v/>
      </c>
      <c r="I15" s="438" t="str">
        <f>IF(คิดวิเคราะห์รายข้อ!R14="","",คิดวิเคราะห์รายข้อ!R14)</f>
        <v/>
      </c>
      <c r="J15" s="447" t="str">
        <f>คิดวิเคราะห์!L14</f>
        <v/>
      </c>
      <c r="K15" s="448" t="str">
        <f>คิดวิเคราะห์!N14</f>
        <v/>
      </c>
      <c r="L15" s="441" t="str">
        <f>IF(คุณลักษณะรายข้อ!K14="","",คุณลักษณะรายข้อ!K14)</f>
        <v/>
      </c>
      <c r="M15" s="441" t="str">
        <f>IF(คุณลักษณะรายข้อ!P14="","",คุณลักษณะรายข้อ!P14)</f>
        <v/>
      </c>
      <c r="N15" s="443" t="str">
        <f>IF(คุณลักษณะรายข้อ!T14="","",คุณลักษณะรายข้อ!T14)</f>
        <v/>
      </c>
      <c r="O15" s="441" t="str">
        <f>IF(คุณลักษณะรายข้อ!Y14="","",คุณลักษณะรายข้อ!Y14)</f>
        <v/>
      </c>
      <c r="P15" s="441" t="str">
        <f>IF(คุณลักษณะรายข้อ!AD14="","",คุณลักษณะรายข้อ!AD14)</f>
        <v/>
      </c>
      <c r="Q15" s="441" t="str">
        <f>IF(คุณลักษณะรายข้อ!AI14="","",คุณลักษณะรายข้อ!AI14)</f>
        <v/>
      </c>
      <c r="R15" s="441" t="str">
        <f>IF(คุณลักษณะรายข้อ!AO14="","",คุณลักษณะรายข้อ!AO14)</f>
        <v/>
      </c>
      <c r="S15" s="441" t="str">
        <f>IF(คุณลักษณะรายข้อ!AT14="","",คุณลักษณะรายข้อ!AT14)</f>
        <v/>
      </c>
      <c r="T15" s="447" t="str">
        <f>คุณลักษณะ!Y14</f>
        <v/>
      </c>
      <c r="U15" s="447" t="str">
        <f>คุณลักษณะ!AA14</f>
        <v/>
      </c>
      <c r="V15" s="433"/>
    </row>
    <row r="16" spans="2:22" s="373" customFormat="1" ht="15.75" customHeight="1" x14ac:dyDescent="0.4">
      <c r="B16" s="444">
        <v>10</v>
      </c>
      <c r="C16" s="445" t="str">
        <f>IF(นักเรียน!C15="","",นักเรียน!C15)</f>
        <v/>
      </c>
      <c r="D16" s="446" t="str">
        <f>IF(นักเรียน!E15="","",นักเรียน!E15)</f>
        <v/>
      </c>
      <c r="E16" s="441" t="str">
        <f>IF(คะแนน1!AX15="","",คะแนน1!AX15)</f>
        <v/>
      </c>
      <c r="F16" s="441" t="str">
        <f>IF(คะแนน1!AY15="","",คะแนน1!AY15)</f>
        <v/>
      </c>
      <c r="G16" s="438" t="str">
        <f>IF(คิดวิเคราะห์รายข้อ!I15="","",คิดวิเคราะห์รายข้อ!I15)</f>
        <v/>
      </c>
      <c r="H16" s="438" t="str">
        <f>IF(คิดวิเคราะห์รายข้อ!N15="","",คิดวิเคราะห์รายข้อ!N15)</f>
        <v/>
      </c>
      <c r="I16" s="438" t="str">
        <f>IF(คิดวิเคราะห์รายข้อ!R15="","",คิดวิเคราะห์รายข้อ!R15)</f>
        <v/>
      </c>
      <c r="J16" s="447" t="str">
        <f>คิดวิเคราะห์!L15</f>
        <v/>
      </c>
      <c r="K16" s="448" t="str">
        <f>คิดวิเคราะห์!N15</f>
        <v/>
      </c>
      <c r="L16" s="441" t="str">
        <f>IF(คุณลักษณะรายข้อ!K15="","",คุณลักษณะรายข้อ!K15)</f>
        <v/>
      </c>
      <c r="M16" s="441" t="str">
        <f>IF(คุณลักษณะรายข้อ!P15="","",คุณลักษณะรายข้อ!P15)</f>
        <v/>
      </c>
      <c r="N16" s="443" t="str">
        <f>IF(คุณลักษณะรายข้อ!T15="","",คุณลักษณะรายข้อ!T15)</f>
        <v/>
      </c>
      <c r="O16" s="441" t="str">
        <f>IF(คุณลักษณะรายข้อ!Y15="","",คุณลักษณะรายข้อ!Y15)</f>
        <v/>
      </c>
      <c r="P16" s="441" t="str">
        <f>IF(คุณลักษณะรายข้อ!AD15="","",คุณลักษณะรายข้อ!AD15)</f>
        <v/>
      </c>
      <c r="Q16" s="441" t="str">
        <f>IF(คุณลักษณะรายข้อ!AI15="","",คุณลักษณะรายข้อ!AI15)</f>
        <v/>
      </c>
      <c r="R16" s="441" t="str">
        <f>IF(คุณลักษณะรายข้อ!AO15="","",คุณลักษณะรายข้อ!AO15)</f>
        <v/>
      </c>
      <c r="S16" s="441" t="str">
        <f>IF(คุณลักษณะรายข้อ!AT15="","",คุณลักษณะรายข้อ!AT15)</f>
        <v/>
      </c>
      <c r="T16" s="447" t="str">
        <f>คุณลักษณะ!Y15</f>
        <v/>
      </c>
      <c r="U16" s="447" t="str">
        <f>คุณลักษณะ!AA15</f>
        <v/>
      </c>
      <c r="V16" s="433"/>
    </row>
    <row r="17" spans="2:22" s="373" customFormat="1" ht="15.75" customHeight="1" x14ac:dyDescent="0.4">
      <c r="B17" s="444">
        <v>11</v>
      </c>
      <c r="C17" s="445" t="str">
        <f>IF(นักเรียน!C16="","",นักเรียน!C16)</f>
        <v/>
      </c>
      <c r="D17" s="446" t="str">
        <f>IF(นักเรียน!E16="","",นักเรียน!E16)</f>
        <v/>
      </c>
      <c r="E17" s="441" t="str">
        <f>IF(คะแนน1!AX16="","",คะแนน1!AX16)</f>
        <v/>
      </c>
      <c r="F17" s="441" t="str">
        <f>IF(คะแนน1!AY16="","",คะแนน1!AY16)</f>
        <v/>
      </c>
      <c r="G17" s="438" t="str">
        <f>IF(คิดวิเคราะห์รายข้อ!I16="","",คิดวิเคราะห์รายข้อ!I16)</f>
        <v/>
      </c>
      <c r="H17" s="438" t="str">
        <f>IF(คิดวิเคราะห์รายข้อ!N16="","",คิดวิเคราะห์รายข้อ!N16)</f>
        <v/>
      </c>
      <c r="I17" s="438" t="str">
        <f>IF(คิดวิเคราะห์รายข้อ!R16="","",คิดวิเคราะห์รายข้อ!R16)</f>
        <v/>
      </c>
      <c r="J17" s="447" t="str">
        <f>คิดวิเคราะห์!L16</f>
        <v/>
      </c>
      <c r="K17" s="448" t="str">
        <f>คิดวิเคราะห์!N16</f>
        <v/>
      </c>
      <c r="L17" s="441" t="str">
        <f>IF(คุณลักษณะรายข้อ!K16="","",คุณลักษณะรายข้อ!K16)</f>
        <v/>
      </c>
      <c r="M17" s="441" t="str">
        <f>IF(คุณลักษณะรายข้อ!P16="","",คุณลักษณะรายข้อ!P16)</f>
        <v/>
      </c>
      <c r="N17" s="443" t="str">
        <f>IF(คุณลักษณะรายข้อ!T16="","",คุณลักษณะรายข้อ!T16)</f>
        <v/>
      </c>
      <c r="O17" s="441" t="str">
        <f>IF(คุณลักษณะรายข้อ!Y16="","",คุณลักษณะรายข้อ!Y16)</f>
        <v/>
      </c>
      <c r="P17" s="441" t="str">
        <f>IF(คุณลักษณะรายข้อ!AD16="","",คุณลักษณะรายข้อ!AD16)</f>
        <v/>
      </c>
      <c r="Q17" s="441" t="str">
        <f>IF(คุณลักษณะรายข้อ!AI16="","",คุณลักษณะรายข้อ!AI16)</f>
        <v/>
      </c>
      <c r="R17" s="441" t="str">
        <f>IF(คุณลักษณะรายข้อ!AO16="","",คุณลักษณะรายข้อ!AO16)</f>
        <v/>
      </c>
      <c r="S17" s="441" t="str">
        <f>IF(คุณลักษณะรายข้อ!AT16="","",คุณลักษณะรายข้อ!AT16)</f>
        <v/>
      </c>
      <c r="T17" s="447" t="str">
        <f>คุณลักษณะ!Y16</f>
        <v/>
      </c>
      <c r="U17" s="447" t="str">
        <f>คุณลักษณะ!AA16</f>
        <v/>
      </c>
      <c r="V17" s="433"/>
    </row>
    <row r="18" spans="2:22" s="373" customFormat="1" ht="15.75" customHeight="1" x14ac:dyDescent="0.4">
      <c r="B18" s="444">
        <v>12</v>
      </c>
      <c r="C18" s="445" t="str">
        <f>IF(นักเรียน!C17="","",นักเรียน!C17)</f>
        <v/>
      </c>
      <c r="D18" s="446" t="str">
        <f>IF(นักเรียน!E17="","",นักเรียน!E17)</f>
        <v/>
      </c>
      <c r="E18" s="441" t="str">
        <f>IF(คะแนน1!AX17="","",คะแนน1!AX17)</f>
        <v/>
      </c>
      <c r="F18" s="441" t="str">
        <f>IF(คะแนน1!AY17="","",คะแนน1!AY17)</f>
        <v/>
      </c>
      <c r="G18" s="438" t="str">
        <f>IF(คิดวิเคราะห์รายข้อ!I17="","",คิดวิเคราะห์รายข้อ!I17)</f>
        <v/>
      </c>
      <c r="H18" s="438" t="str">
        <f>IF(คิดวิเคราะห์รายข้อ!N17="","",คิดวิเคราะห์รายข้อ!N17)</f>
        <v/>
      </c>
      <c r="I18" s="438" t="str">
        <f>IF(คิดวิเคราะห์รายข้อ!R17="","",คิดวิเคราะห์รายข้อ!R17)</f>
        <v/>
      </c>
      <c r="J18" s="447" t="str">
        <f>คิดวิเคราะห์!L17</f>
        <v/>
      </c>
      <c r="K18" s="448" t="str">
        <f>คิดวิเคราะห์!N17</f>
        <v/>
      </c>
      <c r="L18" s="441" t="str">
        <f>IF(คุณลักษณะรายข้อ!K17="","",คุณลักษณะรายข้อ!K17)</f>
        <v/>
      </c>
      <c r="M18" s="441" t="str">
        <f>IF(คุณลักษณะรายข้อ!P17="","",คุณลักษณะรายข้อ!P17)</f>
        <v/>
      </c>
      <c r="N18" s="443" t="str">
        <f>IF(คุณลักษณะรายข้อ!T17="","",คุณลักษณะรายข้อ!T17)</f>
        <v/>
      </c>
      <c r="O18" s="441" t="str">
        <f>IF(คุณลักษณะรายข้อ!Y17="","",คุณลักษณะรายข้อ!Y17)</f>
        <v/>
      </c>
      <c r="P18" s="441" t="str">
        <f>IF(คุณลักษณะรายข้อ!AD17="","",คุณลักษณะรายข้อ!AD17)</f>
        <v/>
      </c>
      <c r="Q18" s="441" t="str">
        <f>IF(คุณลักษณะรายข้อ!AI17="","",คุณลักษณะรายข้อ!AI17)</f>
        <v/>
      </c>
      <c r="R18" s="441" t="str">
        <f>IF(คุณลักษณะรายข้อ!AO17="","",คุณลักษณะรายข้อ!AO17)</f>
        <v/>
      </c>
      <c r="S18" s="441" t="str">
        <f>IF(คุณลักษณะรายข้อ!AT17="","",คุณลักษณะรายข้อ!AT17)</f>
        <v/>
      </c>
      <c r="T18" s="447" t="str">
        <f>คุณลักษณะ!Y17</f>
        <v/>
      </c>
      <c r="U18" s="447" t="str">
        <f>คุณลักษณะ!AA17</f>
        <v/>
      </c>
      <c r="V18" s="433"/>
    </row>
    <row r="19" spans="2:22" s="373" customFormat="1" ht="15.75" customHeight="1" x14ac:dyDescent="0.4">
      <c r="B19" s="444">
        <v>13</v>
      </c>
      <c r="C19" s="445" t="str">
        <f>IF(นักเรียน!C18="","",นักเรียน!C18)</f>
        <v/>
      </c>
      <c r="D19" s="446" t="str">
        <f>IF(นักเรียน!E18="","",นักเรียน!E18)</f>
        <v/>
      </c>
      <c r="E19" s="441" t="str">
        <f>IF(คะแนน1!AX18="","",คะแนน1!AX18)</f>
        <v/>
      </c>
      <c r="F19" s="441" t="str">
        <f>IF(คะแนน1!AY18="","",คะแนน1!AY18)</f>
        <v/>
      </c>
      <c r="G19" s="438" t="str">
        <f>IF(คิดวิเคราะห์รายข้อ!I18="","",คิดวิเคราะห์รายข้อ!I18)</f>
        <v/>
      </c>
      <c r="H19" s="438" t="str">
        <f>IF(คิดวิเคราะห์รายข้อ!N18="","",คิดวิเคราะห์รายข้อ!N18)</f>
        <v/>
      </c>
      <c r="I19" s="438" t="str">
        <f>IF(คิดวิเคราะห์รายข้อ!R18="","",คิดวิเคราะห์รายข้อ!R18)</f>
        <v/>
      </c>
      <c r="J19" s="447" t="str">
        <f>คิดวิเคราะห์!L18</f>
        <v/>
      </c>
      <c r="K19" s="448" t="str">
        <f>คิดวิเคราะห์!N18</f>
        <v/>
      </c>
      <c r="L19" s="441" t="str">
        <f>IF(คุณลักษณะรายข้อ!K18="","",คุณลักษณะรายข้อ!K18)</f>
        <v/>
      </c>
      <c r="M19" s="441" t="str">
        <f>IF(คุณลักษณะรายข้อ!P18="","",คุณลักษณะรายข้อ!P18)</f>
        <v/>
      </c>
      <c r="N19" s="443" t="str">
        <f>IF(คุณลักษณะรายข้อ!T18="","",คุณลักษณะรายข้อ!T18)</f>
        <v/>
      </c>
      <c r="O19" s="441" t="str">
        <f>IF(คุณลักษณะรายข้อ!Y18="","",คุณลักษณะรายข้อ!Y18)</f>
        <v/>
      </c>
      <c r="P19" s="441" t="str">
        <f>IF(คุณลักษณะรายข้อ!AD18="","",คุณลักษณะรายข้อ!AD18)</f>
        <v/>
      </c>
      <c r="Q19" s="441" t="str">
        <f>IF(คุณลักษณะรายข้อ!AI18="","",คุณลักษณะรายข้อ!AI18)</f>
        <v/>
      </c>
      <c r="R19" s="441" t="str">
        <f>IF(คุณลักษณะรายข้อ!AO18="","",คุณลักษณะรายข้อ!AO18)</f>
        <v/>
      </c>
      <c r="S19" s="441" t="str">
        <f>IF(คุณลักษณะรายข้อ!AT18="","",คุณลักษณะรายข้อ!AT18)</f>
        <v/>
      </c>
      <c r="T19" s="447" t="str">
        <f>คุณลักษณะ!Y18</f>
        <v/>
      </c>
      <c r="U19" s="447" t="str">
        <f>คุณลักษณะ!AA18</f>
        <v/>
      </c>
      <c r="V19" s="433"/>
    </row>
    <row r="20" spans="2:22" s="373" customFormat="1" ht="15.75" customHeight="1" x14ac:dyDescent="0.4">
      <c r="B20" s="444">
        <v>14</v>
      </c>
      <c r="C20" s="445" t="str">
        <f>IF(นักเรียน!C19="","",นักเรียน!C19)</f>
        <v/>
      </c>
      <c r="D20" s="446" t="str">
        <f>IF(นักเรียน!E19="","",นักเรียน!E19)</f>
        <v/>
      </c>
      <c r="E20" s="441" t="str">
        <f>IF(คะแนน1!AX19="","",คะแนน1!AX19)</f>
        <v/>
      </c>
      <c r="F20" s="441" t="str">
        <f>IF(คะแนน1!AY19="","",คะแนน1!AY19)</f>
        <v/>
      </c>
      <c r="G20" s="438" t="str">
        <f>IF(คิดวิเคราะห์รายข้อ!I19="","",คิดวิเคราะห์รายข้อ!I19)</f>
        <v/>
      </c>
      <c r="H20" s="438" t="str">
        <f>IF(คิดวิเคราะห์รายข้อ!N19="","",คิดวิเคราะห์รายข้อ!N19)</f>
        <v/>
      </c>
      <c r="I20" s="438" t="str">
        <f>IF(คิดวิเคราะห์รายข้อ!R19="","",คิดวิเคราะห์รายข้อ!R19)</f>
        <v/>
      </c>
      <c r="J20" s="447" t="str">
        <f>คิดวิเคราะห์!L19</f>
        <v/>
      </c>
      <c r="K20" s="448" t="str">
        <f>คิดวิเคราะห์!N19</f>
        <v/>
      </c>
      <c r="L20" s="441" t="str">
        <f>IF(คุณลักษณะรายข้อ!K19="","",คุณลักษณะรายข้อ!K19)</f>
        <v/>
      </c>
      <c r="M20" s="441" t="str">
        <f>IF(คุณลักษณะรายข้อ!P19="","",คุณลักษณะรายข้อ!P19)</f>
        <v/>
      </c>
      <c r="N20" s="443" t="str">
        <f>IF(คุณลักษณะรายข้อ!T19="","",คุณลักษณะรายข้อ!T19)</f>
        <v/>
      </c>
      <c r="O20" s="441" t="str">
        <f>IF(คุณลักษณะรายข้อ!Y19="","",คุณลักษณะรายข้อ!Y19)</f>
        <v/>
      </c>
      <c r="P20" s="441" t="str">
        <f>IF(คุณลักษณะรายข้อ!AD19="","",คุณลักษณะรายข้อ!AD19)</f>
        <v/>
      </c>
      <c r="Q20" s="441" t="str">
        <f>IF(คุณลักษณะรายข้อ!AI19="","",คุณลักษณะรายข้อ!AI19)</f>
        <v/>
      </c>
      <c r="R20" s="441" t="str">
        <f>IF(คุณลักษณะรายข้อ!AO19="","",คุณลักษณะรายข้อ!AO19)</f>
        <v/>
      </c>
      <c r="S20" s="441" t="str">
        <f>IF(คุณลักษณะรายข้อ!AT19="","",คุณลักษณะรายข้อ!AT19)</f>
        <v/>
      </c>
      <c r="T20" s="447" t="str">
        <f>คุณลักษณะ!Y19</f>
        <v/>
      </c>
      <c r="U20" s="447" t="str">
        <f>คุณลักษณะ!AA19</f>
        <v/>
      </c>
      <c r="V20" s="433"/>
    </row>
    <row r="21" spans="2:22" s="373" customFormat="1" ht="15.75" customHeight="1" x14ac:dyDescent="0.4">
      <c r="B21" s="444">
        <v>15</v>
      </c>
      <c r="C21" s="445" t="str">
        <f>IF(นักเรียน!C20="","",นักเรียน!C20)</f>
        <v/>
      </c>
      <c r="D21" s="446" t="str">
        <f>IF(นักเรียน!E20="","",นักเรียน!E20)</f>
        <v/>
      </c>
      <c r="E21" s="441" t="str">
        <f>IF(คะแนน1!AX20="","",คะแนน1!AX20)</f>
        <v/>
      </c>
      <c r="F21" s="441" t="str">
        <f>IF(คะแนน1!AY20="","",คะแนน1!AY20)</f>
        <v/>
      </c>
      <c r="G21" s="438" t="str">
        <f>IF(คิดวิเคราะห์รายข้อ!I20="","",คิดวิเคราะห์รายข้อ!I20)</f>
        <v/>
      </c>
      <c r="H21" s="438" t="str">
        <f>IF(คิดวิเคราะห์รายข้อ!N20="","",คิดวิเคราะห์รายข้อ!N20)</f>
        <v/>
      </c>
      <c r="I21" s="438" t="str">
        <f>IF(คิดวิเคราะห์รายข้อ!R20="","",คิดวิเคราะห์รายข้อ!R20)</f>
        <v/>
      </c>
      <c r="J21" s="447" t="str">
        <f>คิดวิเคราะห์!L20</f>
        <v/>
      </c>
      <c r="K21" s="448" t="str">
        <f>คิดวิเคราะห์!N20</f>
        <v/>
      </c>
      <c r="L21" s="441" t="str">
        <f>IF(คุณลักษณะรายข้อ!K20="","",คุณลักษณะรายข้อ!K20)</f>
        <v/>
      </c>
      <c r="M21" s="441" t="str">
        <f>IF(คุณลักษณะรายข้อ!P20="","",คุณลักษณะรายข้อ!P20)</f>
        <v/>
      </c>
      <c r="N21" s="443" t="str">
        <f>IF(คุณลักษณะรายข้อ!T20="","",คุณลักษณะรายข้อ!T20)</f>
        <v/>
      </c>
      <c r="O21" s="441" t="str">
        <f>IF(คุณลักษณะรายข้อ!Y20="","",คุณลักษณะรายข้อ!Y20)</f>
        <v/>
      </c>
      <c r="P21" s="441" t="str">
        <f>IF(คุณลักษณะรายข้อ!AD20="","",คุณลักษณะรายข้อ!AD20)</f>
        <v/>
      </c>
      <c r="Q21" s="441" t="str">
        <f>IF(คุณลักษณะรายข้อ!AI20="","",คุณลักษณะรายข้อ!AI20)</f>
        <v/>
      </c>
      <c r="R21" s="441" t="str">
        <f>IF(คุณลักษณะรายข้อ!AO20="","",คุณลักษณะรายข้อ!AO20)</f>
        <v/>
      </c>
      <c r="S21" s="441" t="str">
        <f>IF(คุณลักษณะรายข้อ!AT20="","",คุณลักษณะรายข้อ!AT20)</f>
        <v/>
      </c>
      <c r="T21" s="447" t="str">
        <f>คุณลักษณะ!Y20</f>
        <v/>
      </c>
      <c r="U21" s="447" t="str">
        <f>คุณลักษณะ!AA20</f>
        <v/>
      </c>
      <c r="V21" s="433"/>
    </row>
    <row r="22" spans="2:22" s="373" customFormat="1" ht="15.75" customHeight="1" x14ac:dyDescent="0.4">
      <c r="B22" s="444">
        <v>16</v>
      </c>
      <c r="C22" s="445" t="str">
        <f>IF(นักเรียน!C21="","",นักเรียน!C21)</f>
        <v/>
      </c>
      <c r="D22" s="446" t="str">
        <f>IF(นักเรียน!E21="","",นักเรียน!E21)</f>
        <v/>
      </c>
      <c r="E22" s="441" t="str">
        <f>IF(คะแนน1!AX21="","",คะแนน1!AX21)</f>
        <v/>
      </c>
      <c r="F22" s="441" t="str">
        <f>IF(คะแนน1!AY21="","",คะแนน1!AY21)</f>
        <v/>
      </c>
      <c r="G22" s="438" t="str">
        <f>IF(คิดวิเคราะห์รายข้อ!I21="","",คิดวิเคราะห์รายข้อ!I21)</f>
        <v/>
      </c>
      <c r="H22" s="438" t="str">
        <f>IF(คิดวิเคราะห์รายข้อ!N21="","",คิดวิเคราะห์รายข้อ!N21)</f>
        <v/>
      </c>
      <c r="I22" s="438" t="str">
        <f>IF(คิดวิเคราะห์รายข้อ!R21="","",คิดวิเคราะห์รายข้อ!R21)</f>
        <v/>
      </c>
      <c r="J22" s="447" t="str">
        <f>คิดวิเคราะห์!L21</f>
        <v/>
      </c>
      <c r="K22" s="448" t="str">
        <f>คิดวิเคราะห์!N21</f>
        <v/>
      </c>
      <c r="L22" s="441" t="str">
        <f>IF(คุณลักษณะรายข้อ!K21="","",คุณลักษณะรายข้อ!K21)</f>
        <v/>
      </c>
      <c r="M22" s="441" t="str">
        <f>IF(คุณลักษณะรายข้อ!P21="","",คุณลักษณะรายข้อ!P21)</f>
        <v/>
      </c>
      <c r="N22" s="443" t="str">
        <f>IF(คุณลักษณะรายข้อ!T21="","",คุณลักษณะรายข้อ!T21)</f>
        <v/>
      </c>
      <c r="O22" s="441" t="str">
        <f>IF(คุณลักษณะรายข้อ!Y21="","",คุณลักษณะรายข้อ!Y21)</f>
        <v/>
      </c>
      <c r="P22" s="441" t="str">
        <f>IF(คุณลักษณะรายข้อ!AD21="","",คุณลักษณะรายข้อ!AD21)</f>
        <v/>
      </c>
      <c r="Q22" s="441" t="str">
        <f>IF(คุณลักษณะรายข้อ!AI21="","",คุณลักษณะรายข้อ!AI21)</f>
        <v/>
      </c>
      <c r="R22" s="441" t="str">
        <f>IF(คุณลักษณะรายข้อ!AO21="","",คุณลักษณะรายข้อ!AO21)</f>
        <v/>
      </c>
      <c r="S22" s="441" t="str">
        <f>IF(คุณลักษณะรายข้อ!AT21="","",คุณลักษณะรายข้อ!AT21)</f>
        <v/>
      </c>
      <c r="T22" s="447" t="str">
        <f>คุณลักษณะ!Y21</f>
        <v/>
      </c>
      <c r="U22" s="447" t="str">
        <f>คุณลักษณะ!AA21</f>
        <v/>
      </c>
      <c r="V22" s="433"/>
    </row>
    <row r="23" spans="2:22" s="373" customFormat="1" ht="15.75" customHeight="1" x14ac:dyDescent="0.4">
      <c r="B23" s="444">
        <v>17</v>
      </c>
      <c r="C23" s="445" t="str">
        <f>IF(นักเรียน!C22="","",นักเรียน!C22)</f>
        <v/>
      </c>
      <c r="D23" s="446" t="str">
        <f>IF(นักเรียน!E22="","",นักเรียน!E22)</f>
        <v/>
      </c>
      <c r="E23" s="441" t="str">
        <f>IF(คะแนน1!AX22="","",คะแนน1!AX22)</f>
        <v/>
      </c>
      <c r="F23" s="441" t="str">
        <f>IF(คะแนน1!AY22="","",คะแนน1!AY22)</f>
        <v/>
      </c>
      <c r="G23" s="438" t="str">
        <f>IF(คิดวิเคราะห์รายข้อ!I22="","",คิดวิเคราะห์รายข้อ!I22)</f>
        <v/>
      </c>
      <c r="H23" s="438" t="str">
        <f>IF(คิดวิเคราะห์รายข้อ!N22="","",คิดวิเคราะห์รายข้อ!N22)</f>
        <v/>
      </c>
      <c r="I23" s="438" t="str">
        <f>IF(คิดวิเคราะห์รายข้อ!R22="","",คิดวิเคราะห์รายข้อ!R22)</f>
        <v/>
      </c>
      <c r="J23" s="447" t="str">
        <f>คิดวิเคราะห์!L22</f>
        <v/>
      </c>
      <c r="K23" s="448" t="str">
        <f>คิดวิเคราะห์!N22</f>
        <v/>
      </c>
      <c r="L23" s="441" t="str">
        <f>IF(คุณลักษณะรายข้อ!K22="","",คุณลักษณะรายข้อ!K22)</f>
        <v/>
      </c>
      <c r="M23" s="441" t="str">
        <f>IF(คุณลักษณะรายข้อ!P22="","",คุณลักษณะรายข้อ!P22)</f>
        <v/>
      </c>
      <c r="N23" s="443" t="str">
        <f>IF(คุณลักษณะรายข้อ!T22="","",คุณลักษณะรายข้อ!T22)</f>
        <v/>
      </c>
      <c r="O23" s="441" t="str">
        <f>IF(คุณลักษณะรายข้อ!Y22="","",คุณลักษณะรายข้อ!Y22)</f>
        <v/>
      </c>
      <c r="P23" s="441" t="str">
        <f>IF(คุณลักษณะรายข้อ!AD22="","",คุณลักษณะรายข้อ!AD22)</f>
        <v/>
      </c>
      <c r="Q23" s="441" t="str">
        <f>IF(คุณลักษณะรายข้อ!AI22="","",คุณลักษณะรายข้อ!AI22)</f>
        <v/>
      </c>
      <c r="R23" s="441" t="str">
        <f>IF(คุณลักษณะรายข้อ!AO22="","",คุณลักษณะรายข้อ!AO22)</f>
        <v/>
      </c>
      <c r="S23" s="441" t="str">
        <f>IF(คุณลักษณะรายข้อ!AT22="","",คุณลักษณะรายข้อ!AT22)</f>
        <v/>
      </c>
      <c r="T23" s="447" t="str">
        <f>คุณลักษณะ!Y22</f>
        <v/>
      </c>
      <c r="U23" s="447" t="str">
        <f>คุณลักษณะ!AA22</f>
        <v/>
      </c>
      <c r="V23" s="433"/>
    </row>
    <row r="24" spans="2:22" s="373" customFormat="1" ht="15.75" customHeight="1" x14ac:dyDescent="0.4">
      <c r="B24" s="444">
        <v>18</v>
      </c>
      <c r="C24" s="445" t="str">
        <f>IF(นักเรียน!C23="","",นักเรียน!C23)</f>
        <v/>
      </c>
      <c r="D24" s="446" t="str">
        <f>IF(นักเรียน!E23="","",นักเรียน!E23)</f>
        <v/>
      </c>
      <c r="E24" s="441" t="str">
        <f>IF(คะแนน1!AX23="","",คะแนน1!AX23)</f>
        <v/>
      </c>
      <c r="F24" s="441" t="str">
        <f>IF(คะแนน1!AY23="","",คะแนน1!AY23)</f>
        <v/>
      </c>
      <c r="G24" s="438" t="str">
        <f>IF(คิดวิเคราะห์รายข้อ!I23="","",คิดวิเคราะห์รายข้อ!I23)</f>
        <v/>
      </c>
      <c r="H24" s="438" t="str">
        <f>IF(คิดวิเคราะห์รายข้อ!N23="","",คิดวิเคราะห์รายข้อ!N23)</f>
        <v/>
      </c>
      <c r="I24" s="438" t="str">
        <f>IF(คิดวิเคราะห์รายข้อ!R23="","",คิดวิเคราะห์รายข้อ!R23)</f>
        <v/>
      </c>
      <c r="J24" s="447" t="str">
        <f>คิดวิเคราะห์!L23</f>
        <v/>
      </c>
      <c r="K24" s="448" t="str">
        <f>คิดวิเคราะห์!N23</f>
        <v/>
      </c>
      <c r="L24" s="441" t="str">
        <f>IF(คุณลักษณะรายข้อ!K23="","",คุณลักษณะรายข้อ!K23)</f>
        <v/>
      </c>
      <c r="M24" s="441" t="str">
        <f>IF(คุณลักษณะรายข้อ!P23="","",คุณลักษณะรายข้อ!P23)</f>
        <v/>
      </c>
      <c r="N24" s="443" t="str">
        <f>IF(คุณลักษณะรายข้อ!T23="","",คุณลักษณะรายข้อ!T23)</f>
        <v/>
      </c>
      <c r="O24" s="441" t="str">
        <f>IF(คุณลักษณะรายข้อ!Y23="","",คุณลักษณะรายข้อ!Y23)</f>
        <v/>
      </c>
      <c r="P24" s="441" t="str">
        <f>IF(คุณลักษณะรายข้อ!AD23="","",คุณลักษณะรายข้อ!AD23)</f>
        <v/>
      </c>
      <c r="Q24" s="441" t="str">
        <f>IF(คุณลักษณะรายข้อ!AI23="","",คุณลักษณะรายข้อ!AI23)</f>
        <v/>
      </c>
      <c r="R24" s="441" t="str">
        <f>IF(คุณลักษณะรายข้อ!AO23="","",คุณลักษณะรายข้อ!AO23)</f>
        <v/>
      </c>
      <c r="S24" s="441" t="str">
        <f>IF(คุณลักษณะรายข้อ!AT23="","",คุณลักษณะรายข้อ!AT23)</f>
        <v/>
      </c>
      <c r="T24" s="447" t="str">
        <f>คุณลักษณะ!Y23</f>
        <v/>
      </c>
      <c r="U24" s="447" t="str">
        <f>คุณลักษณะ!AA23</f>
        <v/>
      </c>
      <c r="V24" s="433"/>
    </row>
    <row r="25" spans="2:22" s="373" customFormat="1" ht="15.75" customHeight="1" x14ac:dyDescent="0.4">
      <c r="B25" s="444">
        <v>19</v>
      </c>
      <c r="C25" s="445" t="str">
        <f>IF(นักเรียน!C24="","",นักเรียน!C24)</f>
        <v/>
      </c>
      <c r="D25" s="446" t="str">
        <f>IF(นักเรียน!E24="","",นักเรียน!E24)</f>
        <v/>
      </c>
      <c r="E25" s="441" t="str">
        <f>IF(คะแนน1!AX24="","",คะแนน1!AX24)</f>
        <v/>
      </c>
      <c r="F25" s="441" t="str">
        <f>IF(คะแนน1!AY24="","",คะแนน1!AY24)</f>
        <v/>
      </c>
      <c r="G25" s="438" t="str">
        <f>IF(คิดวิเคราะห์รายข้อ!I24="","",คิดวิเคราะห์รายข้อ!I24)</f>
        <v/>
      </c>
      <c r="H25" s="438" t="str">
        <f>IF(คิดวิเคราะห์รายข้อ!N24="","",คิดวิเคราะห์รายข้อ!N24)</f>
        <v/>
      </c>
      <c r="I25" s="438" t="str">
        <f>IF(คิดวิเคราะห์รายข้อ!R24="","",คิดวิเคราะห์รายข้อ!R24)</f>
        <v/>
      </c>
      <c r="J25" s="447" t="str">
        <f>คิดวิเคราะห์!L24</f>
        <v/>
      </c>
      <c r="K25" s="448" t="str">
        <f>คิดวิเคราะห์!N24</f>
        <v/>
      </c>
      <c r="L25" s="441" t="str">
        <f>IF(คุณลักษณะรายข้อ!K24="","",คุณลักษณะรายข้อ!K24)</f>
        <v/>
      </c>
      <c r="M25" s="441" t="str">
        <f>IF(คุณลักษณะรายข้อ!P24="","",คุณลักษณะรายข้อ!P24)</f>
        <v/>
      </c>
      <c r="N25" s="443" t="str">
        <f>IF(คุณลักษณะรายข้อ!T24="","",คุณลักษณะรายข้อ!T24)</f>
        <v/>
      </c>
      <c r="O25" s="441" t="str">
        <f>IF(คุณลักษณะรายข้อ!Y24="","",คุณลักษณะรายข้อ!Y24)</f>
        <v/>
      </c>
      <c r="P25" s="441" t="str">
        <f>IF(คุณลักษณะรายข้อ!AD24="","",คุณลักษณะรายข้อ!AD24)</f>
        <v/>
      </c>
      <c r="Q25" s="441" t="str">
        <f>IF(คุณลักษณะรายข้อ!AI24="","",คุณลักษณะรายข้อ!AI24)</f>
        <v/>
      </c>
      <c r="R25" s="441" t="str">
        <f>IF(คุณลักษณะรายข้อ!AO24="","",คุณลักษณะรายข้อ!AO24)</f>
        <v/>
      </c>
      <c r="S25" s="441" t="str">
        <f>IF(คุณลักษณะรายข้อ!AT24="","",คุณลักษณะรายข้อ!AT24)</f>
        <v/>
      </c>
      <c r="T25" s="447" t="str">
        <f>คุณลักษณะ!Y24</f>
        <v/>
      </c>
      <c r="U25" s="447" t="str">
        <f>คุณลักษณะ!AA24</f>
        <v/>
      </c>
      <c r="V25" s="433"/>
    </row>
    <row r="26" spans="2:22" s="373" customFormat="1" ht="15.75" customHeight="1" x14ac:dyDescent="0.4">
      <c r="B26" s="444">
        <v>20</v>
      </c>
      <c r="C26" s="445" t="str">
        <f>IF(นักเรียน!C25="","",นักเรียน!C25)</f>
        <v/>
      </c>
      <c r="D26" s="446" t="str">
        <f>IF(นักเรียน!E25="","",นักเรียน!E25)</f>
        <v/>
      </c>
      <c r="E26" s="441" t="str">
        <f>IF(คะแนน1!AX25="","",คะแนน1!AX25)</f>
        <v/>
      </c>
      <c r="F26" s="441" t="str">
        <f>IF(คะแนน1!AY25="","",คะแนน1!AY25)</f>
        <v/>
      </c>
      <c r="G26" s="438" t="str">
        <f>IF(คิดวิเคราะห์รายข้อ!I25="","",คิดวิเคราะห์รายข้อ!I25)</f>
        <v/>
      </c>
      <c r="H26" s="438" t="str">
        <f>IF(คิดวิเคราะห์รายข้อ!N25="","",คิดวิเคราะห์รายข้อ!N25)</f>
        <v/>
      </c>
      <c r="I26" s="438" t="str">
        <f>IF(คิดวิเคราะห์รายข้อ!R25="","",คิดวิเคราะห์รายข้อ!R25)</f>
        <v/>
      </c>
      <c r="J26" s="447" t="str">
        <f>คิดวิเคราะห์!L25</f>
        <v/>
      </c>
      <c r="K26" s="448" t="str">
        <f>คิดวิเคราะห์!N25</f>
        <v/>
      </c>
      <c r="L26" s="441" t="str">
        <f>IF(คุณลักษณะรายข้อ!K25="","",คุณลักษณะรายข้อ!K25)</f>
        <v/>
      </c>
      <c r="M26" s="441" t="str">
        <f>IF(คุณลักษณะรายข้อ!P25="","",คุณลักษณะรายข้อ!P25)</f>
        <v/>
      </c>
      <c r="N26" s="443" t="str">
        <f>IF(คุณลักษณะรายข้อ!T25="","",คุณลักษณะรายข้อ!T25)</f>
        <v/>
      </c>
      <c r="O26" s="441" t="str">
        <f>IF(คุณลักษณะรายข้อ!Y25="","",คุณลักษณะรายข้อ!Y25)</f>
        <v/>
      </c>
      <c r="P26" s="441" t="str">
        <f>IF(คุณลักษณะรายข้อ!AD25="","",คุณลักษณะรายข้อ!AD25)</f>
        <v/>
      </c>
      <c r="Q26" s="441" t="str">
        <f>IF(คุณลักษณะรายข้อ!AI25="","",คุณลักษณะรายข้อ!AI25)</f>
        <v/>
      </c>
      <c r="R26" s="441" t="str">
        <f>IF(คุณลักษณะรายข้อ!AO25="","",คุณลักษณะรายข้อ!AO25)</f>
        <v/>
      </c>
      <c r="S26" s="441" t="str">
        <f>IF(คุณลักษณะรายข้อ!AT25="","",คุณลักษณะรายข้อ!AT25)</f>
        <v/>
      </c>
      <c r="T26" s="447" t="str">
        <f>คุณลักษณะ!Y25</f>
        <v/>
      </c>
      <c r="U26" s="447" t="str">
        <f>คุณลักษณะ!AA25</f>
        <v/>
      </c>
      <c r="V26" s="433"/>
    </row>
    <row r="27" spans="2:22" s="373" customFormat="1" ht="15.75" customHeight="1" x14ac:dyDescent="0.4">
      <c r="B27" s="444">
        <v>21</v>
      </c>
      <c r="C27" s="445" t="str">
        <f>IF(นักเรียน!C26="","",นักเรียน!C26)</f>
        <v/>
      </c>
      <c r="D27" s="446" t="str">
        <f>IF(นักเรียน!E26="","",นักเรียน!E26)</f>
        <v/>
      </c>
      <c r="E27" s="441" t="str">
        <f>IF(คะแนน1!AX26="","",คะแนน1!AX26)</f>
        <v/>
      </c>
      <c r="F27" s="441" t="str">
        <f>IF(คะแนน1!AY26="","",คะแนน1!AY26)</f>
        <v/>
      </c>
      <c r="G27" s="438" t="str">
        <f>IF(คิดวิเคราะห์รายข้อ!I26="","",คิดวิเคราะห์รายข้อ!I26)</f>
        <v/>
      </c>
      <c r="H27" s="438" t="str">
        <f>IF(คิดวิเคราะห์รายข้อ!N26="","",คิดวิเคราะห์รายข้อ!N26)</f>
        <v/>
      </c>
      <c r="I27" s="438" t="str">
        <f>IF(คิดวิเคราะห์รายข้อ!R26="","",คิดวิเคราะห์รายข้อ!R26)</f>
        <v/>
      </c>
      <c r="J27" s="447" t="str">
        <f>คิดวิเคราะห์!L26</f>
        <v/>
      </c>
      <c r="K27" s="448" t="str">
        <f>คิดวิเคราะห์!N26</f>
        <v/>
      </c>
      <c r="L27" s="441" t="str">
        <f>IF(คุณลักษณะรายข้อ!K26="","",คุณลักษณะรายข้อ!K26)</f>
        <v/>
      </c>
      <c r="M27" s="441" t="str">
        <f>IF(คุณลักษณะรายข้อ!P26="","",คุณลักษณะรายข้อ!P26)</f>
        <v/>
      </c>
      <c r="N27" s="443" t="str">
        <f>IF(คุณลักษณะรายข้อ!T26="","",คุณลักษณะรายข้อ!T26)</f>
        <v/>
      </c>
      <c r="O27" s="441" t="str">
        <f>IF(คุณลักษณะรายข้อ!Y26="","",คุณลักษณะรายข้อ!Y26)</f>
        <v/>
      </c>
      <c r="P27" s="441" t="str">
        <f>IF(คุณลักษณะรายข้อ!AD26="","",คุณลักษณะรายข้อ!AD26)</f>
        <v/>
      </c>
      <c r="Q27" s="441" t="str">
        <f>IF(คุณลักษณะรายข้อ!AI26="","",คุณลักษณะรายข้อ!AI26)</f>
        <v/>
      </c>
      <c r="R27" s="441" t="str">
        <f>IF(คุณลักษณะรายข้อ!AO26="","",คุณลักษณะรายข้อ!AO26)</f>
        <v/>
      </c>
      <c r="S27" s="441" t="str">
        <f>IF(คุณลักษณะรายข้อ!AT26="","",คุณลักษณะรายข้อ!AT26)</f>
        <v/>
      </c>
      <c r="T27" s="447" t="str">
        <f>คุณลักษณะ!Y26</f>
        <v/>
      </c>
      <c r="U27" s="447" t="str">
        <f>คุณลักษณะ!AA26</f>
        <v/>
      </c>
      <c r="V27" s="433"/>
    </row>
    <row r="28" spans="2:22" s="373" customFormat="1" ht="15.75" customHeight="1" x14ac:dyDescent="0.4">
      <c r="B28" s="444">
        <v>22</v>
      </c>
      <c r="C28" s="445" t="str">
        <f>IF(นักเรียน!C27="","",นักเรียน!C27)</f>
        <v/>
      </c>
      <c r="D28" s="446" t="str">
        <f>IF(นักเรียน!E27="","",นักเรียน!E27)</f>
        <v/>
      </c>
      <c r="E28" s="441" t="str">
        <f>IF(คะแนน1!AX27="","",คะแนน1!AX27)</f>
        <v/>
      </c>
      <c r="F28" s="441" t="str">
        <f>IF(คะแนน1!AY27="","",คะแนน1!AY27)</f>
        <v/>
      </c>
      <c r="G28" s="438" t="str">
        <f>IF(คิดวิเคราะห์รายข้อ!I27="","",คิดวิเคราะห์รายข้อ!I27)</f>
        <v/>
      </c>
      <c r="H28" s="438" t="str">
        <f>IF(คิดวิเคราะห์รายข้อ!N27="","",คิดวิเคราะห์รายข้อ!N27)</f>
        <v/>
      </c>
      <c r="I28" s="438" t="str">
        <f>IF(คิดวิเคราะห์รายข้อ!R27="","",คิดวิเคราะห์รายข้อ!R27)</f>
        <v/>
      </c>
      <c r="J28" s="447" t="str">
        <f>คิดวิเคราะห์!L27</f>
        <v/>
      </c>
      <c r="K28" s="448" t="str">
        <f>คิดวิเคราะห์!N27</f>
        <v/>
      </c>
      <c r="L28" s="441" t="str">
        <f>IF(คุณลักษณะรายข้อ!K27="","",คุณลักษณะรายข้อ!K27)</f>
        <v/>
      </c>
      <c r="M28" s="441" t="str">
        <f>IF(คุณลักษณะรายข้อ!P27="","",คุณลักษณะรายข้อ!P27)</f>
        <v/>
      </c>
      <c r="N28" s="443" t="str">
        <f>IF(คุณลักษณะรายข้อ!T27="","",คุณลักษณะรายข้อ!T27)</f>
        <v/>
      </c>
      <c r="O28" s="441" t="str">
        <f>IF(คุณลักษณะรายข้อ!Y27="","",คุณลักษณะรายข้อ!Y27)</f>
        <v/>
      </c>
      <c r="P28" s="441" t="str">
        <f>IF(คุณลักษณะรายข้อ!AD27="","",คุณลักษณะรายข้อ!AD27)</f>
        <v/>
      </c>
      <c r="Q28" s="441" t="str">
        <f>IF(คุณลักษณะรายข้อ!AI27="","",คุณลักษณะรายข้อ!AI27)</f>
        <v/>
      </c>
      <c r="R28" s="441" t="str">
        <f>IF(คุณลักษณะรายข้อ!AO27="","",คุณลักษณะรายข้อ!AO27)</f>
        <v/>
      </c>
      <c r="S28" s="441" t="str">
        <f>IF(คุณลักษณะรายข้อ!AT27="","",คุณลักษณะรายข้อ!AT27)</f>
        <v/>
      </c>
      <c r="T28" s="447" t="str">
        <f>คุณลักษณะ!Y27</f>
        <v/>
      </c>
      <c r="U28" s="447" t="str">
        <f>คุณลักษณะ!AA27</f>
        <v/>
      </c>
      <c r="V28" s="433"/>
    </row>
    <row r="29" spans="2:22" s="373" customFormat="1" ht="15.75" customHeight="1" x14ac:dyDescent="0.4">
      <c r="B29" s="444">
        <v>23</v>
      </c>
      <c r="C29" s="445" t="str">
        <f>IF(นักเรียน!C28="","",นักเรียน!C28)</f>
        <v/>
      </c>
      <c r="D29" s="446" t="str">
        <f>IF(นักเรียน!E28="","",นักเรียน!E28)</f>
        <v/>
      </c>
      <c r="E29" s="441" t="str">
        <f>IF(คะแนน1!AX28="","",คะแนน1!AX28)</f>
        <v/>
      </c>
      <c r="F29" s="441" t="str">
        <f>IF(คะแนน1!AY28="","",คะแนน1!AY28)</f>
        <v/>
      </c>
      <c r="G29" s="438" t="str">
        <f>IF(คิดวิเคราะห์รายข้อ!I28="","",คิดวิเคราะห์รายข้อ!I28)</f>
        <v/>
      </c>
      <c r="H29" s="438" t="str">
        <f>IF(คิดวิเคราะห์รายข้อ!N28="","",คิดวิเคราะห์รายข้อ!N28)</f>
        <v/>
      </c>
      <c r="I29" s="438" t="str">
        <f>IF(คิดวิเคราะห์รายข้อ!R28="","",คิดวิเคราะห์รายข้อ!R28)</f>
        <v/>
      </c>
      <c r="J29" s="447" t="str">
        <f>คิดวิเคราะห์!L28</f>
        <v/>
      </c>
      <c r="K29" s="448" t="str">
        <f>คิดวิเคราะห์!N28</f>
        <v/>
      </c>
      <c r="L29" s="441" t="str">
        <f>IF(คุณลักษณะรายข้อ!K28="","",คุณลักษณะรายข้อ!K28)</f>
        <v/>
      </c>
      <c r="M29" s="441" t="str">
        <f>IF(คุณลักษณะรายข้อ!P28="","",คุณลักษณะรายข้อ!P28)</f>
        <v/>
      </c>
      <c r="N29" s="443" t="str">
        <f>IF(คุณลักษณะรายข้อ!T28="","",คุณลักษณะรายข้อ!T28)</f>
        <v/>
      </c>
      <c r="O29" s="441" t="str">
        <f>IF(คุณลักษณะรายข้อ!Y28="","",คุณลักษณะรายข้อ!Y28)</f>
        <v/>
      </c>
      <c r="P29" s="441" t="str">
        <f>IF(คุณลักษณะรายข้อ!AD28="","",คุณลักษณะรายข้อ!AD28)</f>
        <v/>
      </c>
      <c r="Q29" s="441" t="str">
        <f>IF(คุณลักษณะรายข้อ!AI28="","",คุณลักษณะรายข้อ!AI28)</f>
        <v/>
      </c>
      <c r="R29" s="441" t="str">
        <f>IF(คุณลักษณะรายข้อ!AO28="","",คุณลักษณะรายข้อ!AO28)</f>
        <v/>
      </c>
      <c r="S29" s="441" t="str">
        <f>IF(คุณลักษณะรายข้อ!AT28="","",คุณลักษณะรายข้อ!AT28)</f>
        <v/>
      </c>
      <c r="T29" s="447" t="str">
        <f>คุณลักษณะ!Y28</f>
        <v/>
      </c>
      <c r="U29" s="447" t="str">
        <f>คุณลักษณะ!AA28</f>
        <v/>
      </c>
      <c r="V29" s="433"/>
    </row>
    <row r="30" spans="2:22" s="373" customFormat="1" ht="15.75" customHeight="1" x14ac:dyDescent="0.4">
      <c r="B30" s="444">
        <v>24</v>
      </c>
      <c r="C30" s="445" t="str">
        <f>IF(นักเรียน!C29="","",นักเรียน!C29)</f>
        <v/>
      </c>
      <c r="D30" s="446" t="str">
        <f>IF(นักเรียน!E29="","",นักเรียน!E29)</f>
        <v/>
      </c>
      <c r="E30" s="441" t="str">
        <f>IF(คะแนน1!AX29="","",คะแนน1!AX29)</f>
        <v/>
      </c>
      <c r="F30" s="441" t="str">
        <f>IF(คะแนน1!AY29="","",คะแนน1!AY29)</f>
        <v/>
      </c>
      <c r="G30" s="438" t="str">
        <f>IF(คิดวิเคราะห์รายข้อ!I29="","",คิดวิเคราะห์รายข้อ!I29)</f>
        <v/>
      </c>
      <c r="H30" s="438" t="str">
        <f>IF(คิดวิเคราะห์รายข้อ!N29="","",คิดวิเคราะห์รายข้อ!N29)</f>
        <v/>
      </c>
      <c r="I30" s="438" t="str">
        <f>IF(คิดวิเคราะห์รายข้อ!R29="","",คิดวิเคราะห์รายข้อ!R29)</f>
        <v/>
      </c>
      <c r="J30" s="447" t="str">
        <f>คิดวิเคราะห์!L29</f>
        <v/>
      </c>
      <c r="K30" s="448" t="str">
        <f>คิดวิเคราะห์!N29</f>
        <v/>
      </c>
      <c r="L30" s="441" t="str">
        <f>IF(คุณลักษณะรายข้อ!K29="","",คุณลักษณะรายข้อ!K29)</f>
        <v/>
      </c>
      <c r="M30" s="441" t="str">
        <f>IF(คุณลักษณะรายข้อ!P29="","",คุณลักษณะรายข้อ!P29)</f>
        <v/>
      </c>
      <c r="N30" s="443" t="str">
        <f>IF(คุณลักษณะรายข้อ!T29="","",คุณลักษณะรายข้อ!T29)</f>
        <v/>
      </c>
      <c r="O30" s="441" t="str">
        <f>IF(คุณลักษณะรายข้อ!Y29="","",คุณลักษณะรายข้อ!Y29)</f>
        <v/>
      </c>
      <c r="P30" s="441" t="str">
        <f>IF(คุณลักษณะรายข้อ!AD29="","",คุณลักษณะรายข้อ!AD29)</f>
        <v/>
      </c>
      <c r="Q30" s="441" t="str">
        <f>IF(คุณลักษณะรายข้อ!AI29="","",คุณลักษณะรายข้อ!AI29)</f>
        <v/>
      </c>
      <c r="R30" s="441" t="str">
        <f>IF(คุณลักษณะรายข้อ!AO29="","",คุณลักษณะรายข้อ!AO29)</f>
        <v/>
      </c>
      <c r="S30" s="441" t="str">
        <f>IF(คุณลักษณะรายข้อ!AT29="","",คุณลักษณะรายข้อ!AT29)</f>
        <v/>
      </c>
      <c r="T30" s="447" t="str">
        <f>คุณลักษณะ!Y29</f>
        <v/>
      </c>
      <c r="U30" s="447" t="str">
        <f>คุณลักษณะ!AA29</f>
        <v/>
      </c>
      <c r="V30" s="433"/>
    </row>
    <row r="31" spans="2:22" s="373" customFormat="1" ht="15.75" customHeight="1" x14ac:dyDescent="0.4">
      <c r="B31" s="444">
        <v>25</v>
      </c>
      <c r="C31" s="445" t="str">
        <f>IF(นักเรียน!C30="","",นักเรียน!C30)</f>
        <v/>
      </c>
      <c r="D31" s="446" t="str">
        <f>IF(นักเรียน!E30="","",นักเรียน!E30)</f>
        <v/>
      </c>
      <c r="E31" s="441" t="str">
        <f>IF(คะแนน1!AX30="","",คะแนน1!AX30)</f>
        <v/>
      </c>
      <c r="F31" s="441" t="str">
        <f>IF(คะแนน1!AY30="","",คะแนน1!AY30)</f>
        <v/>
      </c>
      <c r="G31" s="438" t="str">
        <f>IF(คิดวิเคราะห์รายข้อ!I30="","",คิดวิเคราะห์รายข้อ!I30)</f>
        <v/>
      </c>
      <c r="H31" s="438" t="str">
        <f>IF(คิดวิเคราะห์รายข้อ!N30="","",คิดวิเคราะห์รายข้อ!N30)</f>
        <v/>
      </c>
      <c r="I31" s="438" t="str">
        <f>IF(คิดวิเคราะห์รายข้อ!R30="","",คิดวิเคราะห์รายข้อ!R30)</f>
        <v/>
      </c>
      <c r="J31" s="447" t="str">
        <f>คิดวิเคราะห์!L30</f>
        <v/>
      </c>
      <c r="K31" s="448" t="str">
        <f>คิดวิเคราะห์!N30</f>
        <v/>
      </c>
      <c r="L31" s="441" t="str">
        <f>IF(คุณลักษณะรายข้อ!K30="","",คุณลักษณะรายข้อ!K30)</f>
        <v/>
      </c>
      <c r="M31" s="441" t="str">
        <f>IF(คุณลักษณะรายข้อ!P30="","",คุณลักษณะรายข้อ!P30)</f>
        <v/>
      </c>
      <c r="N31" s="443" t="str">
        <f>IF(คุณลักษณะรายข้อ!T30="","",คุณลักษณะรายข้อ!T30)</f>
        <v/>
      </c>
      <c r="O31" s="441" t="str">
        <f>IF(คุณลักษณะรายข้อ!Y30="","",คุณลักษณะรายข้อ!Y30)</f>
        <v/>
      </c>
      <c r="P31" s="441" t="str">
        <f>IF(คุณลักษณะรายข้อ!AD30="","",คุณลักษณะรายข้อ!AD30)</f>
        <v/>
      </c>
      <c r="Q31" s="441" t="str">
        <f>IF(คุณลักษณะรายข้อ!AI30="","",คุณลักษณะรายข้อ!AI30)</f>
        <v/>
      </c>
      <c r="R31" s="441" t="str">
        <f>IF(คุณลักษณะรายข้อ!AO30="","",คุณลักษณะรายข้อ!AO30)</f>
        <v/>
      </c>
      <c r="S31" s="441" t="str">
        <f>IF(คุณลักษณะรายข้อ!AT30="","",คุณลักษณะรายข้อ!AT30)</f>
        <v/>
      </c>
      <c r="T31" s="447" t="str">
        <f>คุณลักษณะ!Y30</f>
        <v/>
      </c>
      <c r="U31" s="447" t="str">
        <f>คุณลักษณะ!AA30</f>
        <v/>
      </c>
      <c r="V31" s="433"/>
    </row>
    <row r="32" spans="2:22" s="373" customFormat="1" ht="15.75" customHeight="1" x14ac:dyDescent="0.4">
      <c r="B32" s="444">
        <v>26</v>
      </c>
      <c r="C32" s="445" t="str">
        <f>IF(นักเรียน!C31="","",นักเรียน!C31)</f>
        <v/>
      </c>
      <c r="D32" s="446" t="str">
        <f>IF(นักเรียน!E31="","",นักเรียน!E31)</f>
        <v/>
      </c>
      <c r="E32" s="441" t="str">
        <f>IF(คะแนน1!AX31="","",คะแนน1!AX31)</f>
        <v/>
      </c>
      <c r="F32" s="441" t="str">
        <f>IF(คะแนน1!AY31="","",คะแนน1!AY31)</f>
        <v/>
      </c>
      <c r="G32" s="438" t="str">
        <f>IF(คิดวิเคราะห์รายข้อ!I31="","",คิดวิเคราะห์รายข้อ!I31)</f>
        <v/>
      </c>
      <c r="H32" s="438" t="str">
        <f>IF(คิดวิเคราะห์รายข้อ!N31="","",คิดวิเคราะห์รายข้อ!N31)</f>
        <v/>
      </c>
      <c r="I32" s="438" t="str">
        <f>IF(คิดวิเคราะห์รายข้อ!R31="","",คิดวิเคราะห์รายข้อ!R31)</f>
        <v/>
      </c>
      <c r="J32" s="447" t="str">
        <f>คิดวิเคราะห์!L31</f>
        <v/>
      </c>
      <c r="K32" s="448" t="str">
        <f>คิดวิเคราะห์!N31</f>
        <v/>
      </c>
      <c r="L32" s="441" t="str">
        <f>IF(คุณลักษณะรายข้อ!K31="","",คุณลักษณะรายข้อ!K31)</f>
        <v/>
      </c>
      <c r="M32" s="441" t="str">
        <f>IF(คุณลักษณะรายข้อ!P31="","",คุณลักษณะรายข้อ!P31)</f>
        <v/>
      </c>
      <c r="N32" s="443" t="str">
        <f>IF(คุณลักษณะรายข้อ!T31="","",คุณลักษณะรายข้อ!T31)</f>
        <v/>
      </c>
      <c r="O32" s="441" t="str">
        <f>IF(คุณลักษณะรายข้อ!Y31="","",คุณลักษณะรายข้อ!Y31)</f>
        <v/>
      </c>
      <c r="P32" s="441" t="str">
        <f>IF(คุณลักษณะรายข้อ!AD31="","",คุณลักษณะรายข้อ!AD31)</f>
        <v/>
      </c>
      <c r="Q32" s="441" t="str">
        <f>IF(คุณลักษณะรายข้อ!AI31="","",คุณลักษณะรายข้อ!AI31)</f>
        <v/>
      </c>
      <c r="R32" s="441" t="str">
        <f>IF(คุณลักษณะรายข้อ!AO31="","",คุณลักษณะรายข้อ!AO31)</f>
        <v/>
      </c>
      <c r="S32" s="441" t="str">
        <f>IF(คุณลักษณะรายข้อ!AT31="","",คุณลักษณะรายข้อ!AT31)</f>
        <v/>
      </c>
      <c r="T32" s="447" t="str">
        <f>คุณลักษณะ!Y31</f>
        <v/>
      </c>
      <c r="U32" s="447" t="str">
        <f>คุณลักษณะ!AA31</f>
        <v/>
      </c>
      <c r="V32" s="433"/>
    </row>
    <row r="33" spans="2:22" s="373" customFormat="1" ht="15.75" customHeight="1" x14ac:dyDescent="0.4">
      <c r="B33" s="444">
        <v>27</v>
      </c>
      <c r="C33" s="445" t="str">
        <f>IF(นักเรียน!C32="","",นักเรียน!C32)</f>
        <v/>
      </c>
      <c r="D33" s="446" t="str">
        <f>IF(นักเรียน!E32="","",นักเรียน!E32)</f>
        <v/>
      </c>
      <c r="E33" s="441" t="str">
        <f>IF(คะแนน1!AX32="","",คะแนน1!AX32)</f>
        <v/>
      </c>
      <c r="F33" s="441" t="str">
        <f>IF(คะแนน1!AY32="","",คะแนน1!AY32)</f>
        <v/>
      </c>
      <c r="G33" s="438" t="str">
        <f>IF(คิดวิเคราะห์รายข้อ!I32="","",คิดวิเคราะห์รายข้อ!I32)</f>
        <v/>
      </c>
      <c r="H33" s="438" t="str">
        <f>IF(คิดวิเคราะห์รายข้อ!N32="","",คิดวิเคราะห์รายข้อ!N32)</f>
        <v/>
      </c>
      <c r="I33" s="438" t="str">
        <f>IF(คิดวิเคราะห์รายข้อ!R32="","",คิดวิเคราะห์รายข้อ!R32)</f>
        <v/>
      </c>
      <c r="J33" s="447" t="str">
        <f>คิดวิเคราะห์!L32</f>
        <v/>
      </c>
      <c r="K33" s="448" t="str">
        <f>คิดวิเคราะห์!N32</f>
        <v/>
      </c>
      <c r="L33" s="441" t="str">
        <f>IF(คุณลักษณะรายข้อ!K32="","",คุณลักษณะรายข้อ!K32)</f>
        <v/>
      </c>
      <c r="M33" s="441" t="str">
        <f>IF(คุณลักษณะรายข้อ!P32="","",คุณลักษณะรายข้อ!P32)</f>
        <v/>
      </c>
      <c r="N33" s="443" t="str">
        <f>IF(คุณลักษณะรายข้อ!T32="","",คุณลักษณะรายข้อ!T32)</f>
        <v/>
      </c>
      <c r="O33" s="441" t="str">
        <f>IF(คุณลักษณะรายข้อ!Y32="","",คุณลักษณะรายข้อ!Y32)</f>
        <v/>
      </c>
      <c r="P33" s="441" t="str">
        <f>IF(คุณลักษณะรายข้อ!AD32="","",คุณลักษณะรายข้อ!AD32)</f>
        <v/>
      </c>
      <c r="Q33" s="441" t="str">
        <f>IF(คุณลักษณะรายข้อ!AI32="","",คุณลักษณะรายข้อ!AI32)</f>
        <v/>
      </c>
      <c r="R33" s="441" t="str">
        <f>IF(คุณลักษณะรายข้อ!AO32="","",คุณลักษณะรายข้อ!AO32)</f>
        <v/>
      </c>
      <c r="S33" s="441" t="str">
        <f>IF(คุณลักษณะรายข้อ!AT32="","",คุณลักษณะรายข้อ!AT32)</f>
        <v/>
      </c>
      <c r="T33" s="447" t="str">
        <f>คุณลักษณะ!Y32</f>
        <v/>
      </c>
      <c r="U33" s="447" t="str">
        <f>คุณลักษณะ!AA32</f>
        <v/>
      </c>
      <c r="V33" s="433"/>
    </row>
    <row r="34" spans="2:22" s="373" customFormat="1" ht="15.75" customHeight="1" x14ac:dyDescent="0.4">
      <c r="B34" s="444">
        <v>28</v>
      </c>
      <c r="C34" s="445" t="str">
        <f>IF(นักเรียน!C33="","",นักเรียน!C33)</f>
        <v/>
      </c>
      <c r="D34" s="446" t="str">
        <f>IF(นักเรียน!E33="","",นักเรียน!E33)</f>
        <v/>
      </c>
      <c r="E34" s="441" t="str">
        <f>IF(คะแนน1!AX33="","",คะแนน1!AX33)</f>
        <v/>
      </c>
      <c r="F34" s="441" t="str">
        <f>IF(คะแนน1!AY33="","",คะแนน1!AY33)</f>
        <v/>
      </c>
      <c r="G34" s="438" t="str">
        <f>IF(คิดวิเคราะห์รายข้อ!I33="","",คิดวิเคราะห์รายข้อ!I33)</f>
        <v/>
      </c>
      <c r="H34" s="438" t="str">
        <f>IF(คิดวิเคราะห์รายข้อ!N33="","",คิดวิเคราะห์รายข้อ!N33)</f>
        <v/>
      </c>
      <c r="I34" s="438" t="str">
        <f>IF(คิดวิเคราะห์รายข้อ!R33="","",คิดวิเคราะห์รายข้อ!R33)</f>
        <v/>
      </c>
      <c r="J34" s="447" t="str">
        <f>คิดวิเคราะห์!L33</f>
        <v/>
      </c>
      <c r="K34" s="448" t="str">
        <f>คิดวิเคราะห์!N33</f>
        <v/>
      </c>
      <c r="L34" s="441" t="str">
        <f>IF(คุณลักษณะรายข้อ!K33="","",คุณลักษณะรายข้อ!K33)</f>
        <v/>
      </c>
      <c r="M34" s="441" t="str">
        <f>IF(คุณลักษณะรายข้อ!P33="","",คุณลักษณะรายข้อ!P33)</f>
        <v/>
      </c>
      <c r="N34" s="443" t="str">
        <f>IF(คุณลักษณะรายข้อ!T33="","",คุณลักษณะรายข้อ!T33)</f>
        <v/>
      </c>
      <c r="O34" s="441" t="str">
        <f>IF(คุณลักษณะรายข้อ!Y33="","",คุณลักษณะรายข้อ!Y33)</f>
        <v/>
      </c>
      <c r="P34" s="441" t="str">
        <f>IF(คุณลักษณะรายข้อ!AD33="","",คุณลักษณะรายข้อ!AD33)</f>
        <v/>
      </c>
      <c r="Q34" s="441" t="str">
        <f>IF(คุณลักษณะรายข้อ!AI33="","",คุณลักษณะรายข้อ!AI33)</f>
        <v/>
      </c>
      <c r="R34" s="441" t="str">
        <f>IF(คุณลักษณะรายข้อ!AO33="","",คุณลักษณะรายข้อ!AO33)</f>
        <v/>
      </c>
      <c r="S34" s="441" t="str">
        <f>IF(คุณลักษณะรายข้อ!AT33="","",คุณลักษณะรายข้อ!AT33)</f>
        <v/>
      </c>
      <c r="T34" s="447" t="str">
        <f>คุณลักษณะ!Y33</f>
        <v/>
      </c>
      <c r="U34" s="447" t="str">
        <f>คุณลักษณะ!AA33</f>
        <v/>
      </c>
      <c r="V34" s="433"/>
    </row>
    <row r="35" spans="2:22" s="373" customFormat="1" ht="15.75" customHeight="1" x14ac:dyDescent="0.4">
      <c r="B35" s="444">
        <v>29</v>
      </c>
      <c r="C35" s="445" t="str">
        <f>IF(นักเรียน!C34="","",นักเรียน!C34)</f>
        <v/>
      </c>
      <c r="D35" s="446" t="str">
        <f>IF(นักเรียน!E34="","",นักเรียน!E34)</f>
        <v/>
      </c>
      <c r="E35" s="441" t="str">
        <f>IF(คะแนน1!AX34="","",คะแนน1!AX34)</f>
        <v/>
      </c>
      <c r="F35" s="441" t="str">
        <f>IF(คะแนน1!AY34="","",คะแนน1!AY34)</f>
        <v/>
      </c>
      <c r="G35" s="438" t="str">
        <f>IF(คิดวิเคราะห์รายข้อ!I34="","",คิดวิเคราะห์รายข้อ!I34)</f>
        <v/>
      </c>
      <c r="H35" s="438" t="str">
        <f>IF(คิดวิเคราะห์รายข้อ!N34="","",คิดวิเคราะห์รายข้อ!N34)</f>
        <v/>
      </c>
      <c r="I35" s="438" t="str">
        <f>IF(คิดวิเคราะห์รายข้อ!R34="","",คิดวิเคราะห์รายข้อ!R34)</f>
        <v/>
      </c>
      <c r="J35" s="447" t="str">
        <f>คิดวิเคราะห์!L34</f>
        <v/>
      </c>
      <c r="K35" s="448" t="str">
        <f>คิดวิเคราะห์!N34</f>
        <v/>
      </c>
      <c r="L35" s="441" t="str">
        <f>IF(คุณลักษณะรายข้อ!K34="","",คุณลักษณะรายข้อ!K34)</f>
        <v/>
      </c>
      <c r="M35" s="441" t="str">
        <f>IF(คุณลักษณะรายข้อ!P34="","",คุณลักษณะรายข้อ!P34)</f>
        <v/>
      </c>
      <c r="N35" s="443" t="str">
        <f>IF(คุณลักษณะรายข้อ!T34="","",คุณลักษณะรายข้อ!T34)</f>
        <v/>
      </c>
      <c r="O35" s="441" t="str">
        <f>IF(คุณลักษณะรายข้อ!Y34="","",คุณลักษณะรายข้อ!Y34)</f>
        <v/>
      </c>
      <c r="P35" s="441" t="str">
        <f>IF(คุณลักษณะรายข้อ!AD34="","",คุณลักษณะรายข้อ!AD34)</f>
        <v/>
      </c>
      <c r="Q35" s="441" t="str">
        <f>IF(คุณลักษณะรายข้อ!AI34="","",คุณลักษณะรายข้อ!AI34)</f>
        <v/>
      </c>
      <c r="R35" s="441" t="str">
        <f>IF(คุณลักษณะรายข้อ!AO34="","",คุณลักษณะรายข้อ!AO34)</f>
        <v/>
      </c>
      <c r="S35" s="441" t="str">
        <f>IF(คุณลักษณะรายข้อ!AT34="","",คุณลักษณะรายข้อ!AT34)</f>
        <v/>
      </c>
      <c r="T35" s="447" t="str">
        <f>คุณลักษณะ!Y34</f>
        <v/>
      </c>
      <c r="U35" s="447" t="str">
        <f>คุณลักษณะ!AA34</f>
        <v/>
      </c>
      <c r="V35" s="433"/>
    </row>
    <row r="36" spans="2:22" s="373" customFormat="1" ht="15.75" customHeight="1" x14ac:dyDescent="0.4">
      <c r="B36" s="444">
        <v>30</v>
      </c>
      <c r="C36" s="445" t="str">
        <f>IF(นักเรียน!C35="","",นักเรียน!C35)</f>
        <v/>
      </c>
      <c r="D36" s="446" t="str">
        <f>IF(นักเรียน!E35="","",นักเรียน!E35)</f>
        <v/>
      </c>
      <c r="E36" s="441" t="str">
        <f>IF(คะแนน1!AX35="","",คะแนน1!AX35)</f>
        <v/>
      </c>
      <c r="F36" s="441" t="str">
        <f>IF(คะแนน1!AY35="","",คะแนน1!AY35)</f>
        <v/>
      </c>
      <c r="G36" s="438" t="str">
        <f>IF(คิดวิเคราะห์รายข้อ!I35="","",คิดวิเคราะห์รายข้อ!I35)</f>
        <v/>
      </c>
      <c r="H36" s="438" t="str">
        <f>IF(คิดวิเคราะห์รายข้อ!N35="","",คิดวิเคราะห์รายข้อ!N35)</f>
        <v/>
      </c>
      <c r="I36" s="438" t="str">
        <f>IF(คิดวิเคราะห์รายข้อ!R35="","",คิดวิเคราะห์รายข้อ!R35)</f>
        <v/>
      </c>
      <c r="J36" s="447" t="str">
        <f>คิดวิเคราะห์!L35</f>
        <v/>
      </c>
      <c r="K36" s="448" t="str">
        <f>คิดวิเคราะห์!N35</f>
        <v/>
      </c>
      <c r="L36" s="441" t="str">
        <f>IF(คุณลักษณะรายข้อ!K35="","",คุณลักษณะรายข้อ!K35)</f>
        <v/>
      </c>
      <c r="M36" s="441" t="str">
        <f>IF(คุณลักษณะรายข้อ!P35="","",คุณลักษณะรายข้อ!P35)</f>
        <v/>
      </c>
      <c r="N36" s="443" t="str">
        <f>IF(คุณลักษณะรายข้อ!T35="","",คุณลักษณะรายข้อ!T35)</f>
        <v/>
      </c>
      <c r="O36" s="441" t="str">
        <f>IF(คุณลักษณะรายข้อ!Y35="","",คุณลักษณะรายข้อ!Y35)</f>
        <v/>
      </c>
      <c r="P36" s="441" t="str">
        <f>IF(คุณลักษณะรายข้อ!AD35="","",คุณลักษณะรายข้อ!AD35)</f>
        <v/>
      </c>
      <c r="Q36" s="441" t="str">
        <f>IF(คุณลักษณะรายข้อ!AI35="","",คุณลักษณะรายข้อ!AI35)</f>
        <v/>
      </c>
      <c r="R36" s="441" t="str">
        <f>IF(คุณลักษณะรายข้อ!AO35="","",คุณลักษณะรายข้อ!AO35)</f>
        <v/>
      </c>
      <c r="S36" s="441" t="str">
        <f>IF(คุณลักษณะรายข้อ!AT35="","",คุณลักษณะรายข้อ!AT35)</f>
        <v/>
      </c>
      <c r="T36" s="447" t="str">
        <f>คุณลักษณะ!Y35</f>
        <v/>
      </c>
      <c r="U36" s="447" t="str">
        <f>คุณลักษณะ!AA35</f>
        <v/>
      </c>
      <c r="V36" s="433"/>
    </row>
    <row r="37" spans="2:22" s="373" customFormat="1" ht="15.75" customHeight="1" x14ac:dyDescent="0.4">
      <c r="B37" s="444">
        <v>31</v>
      </c>
      <c r="C37" s="445" t="str">
        <f>IF(นักเรียน!C36="","",นักเรียน!C36)</f>
        <v/>
      </c>
      <c r="D37" s="446" t="str">
        <f>IF(นักเรียน!E36="","",นักเรียน!E36)</f>
        <v/>
      </c>
      <c r="E37" s="441" t="str">
        <f>IF(คะแนน1!AX36="","",คะแนน1!AX36)</f>
        <v/>
      </c>
      <c r="F37" s="441" t="str">
        <f>IF(คะแนน1!AY36="","",คะแนน1!AY36)</f>
        <v/>
      </c>
      <c r="G37" s="438" t="str">
        <f>IF(คิดวิเคราะห์รายข้อ!I36="","",คิดวิเคราะห์รายข้อ!I36)</f>
        <v/>
      </c>
      <c r="H37" s="438" t="str">
        <f>IF(คิดวิเคราะห์รายข้อ!N36="","",คิดวิเคราะห์รายข้อ!N36)</f>
        <v/>
      </c>
      <c r="I37" s="438" t="str">
        <f>IF(คิดวิเคราะห์รายข้อ!R36="","",คิดวิเคราะห์รายข้อ!R36)</f>
        <v/>
      </c>
      <c r="J37" s="447" t="str">
        <f>คิดวิเคราะห์!L36</f>
        <v/>
      </c>
      <c r="K37" s="448" t="str">
        <f>คิดวิเคราะห์!N36</f>
        <v/>
      </c>
      <c r="L37" s="441" t="str">
        <f>IF(คุณลักษณะรายข้อ!K36="","",คุณลักษณะรายข้อ!K36)</f>
        <v/>
      </c>
      <c r="M37" s="441" t="str">
        <f>IF(คุณลักษณะรายข้อ!P36="","",คุณลักษณะรายข้อ!P36)</f>
        <v/>
      </c>
      <c r="N37" s="443" t="str">
        <f>IF(คุณลักษณะรายข้อ!T36="","",คุณลักษณะรายข้อ!T36)</f>
        <v/>
      </c>
      <c r="O37" s="441" t="str">
        <f>IF(คุณลักษณะรายข้อ!Y36="","",คุณลักษณะรายข้อ!Y36)</f>
        <v/>
      </c>
      <c r="P37" s="441" t="str">
        <f>IF(คุณลักษณะรายข้อ!AD36="","",คุณลักษณะรายข้อ!AD36)</f>
        <v/>
      </c>
      <c r="Q37" s="441" t="str">
        <f>IF(คุณลักษณะรายข้อ!AI36="","",คุณลักษณะรายข้อ!AI36)</f>
        <v/>
      </c>
      <c r="R37" s="441" t="str">
        <f>IF(คุณลักษณะรายข้อ!AO36="","",คุณลักษณะรายข้อ!AO36)</f>
        <v/>
      </c>
      <c r="S37" s="441" t="str">
        <f>IF(คุณลักษณะรายข้อ!AT36="","",คุณลักษณะรายข้อ!AT36)</f>
        <v/>
      </c>
      <c r="T37" s="447" t="str">
        <f>คุณลักษณะ!Y36</f>
        <v/>
      </c>
      <c r="U37" s="447" t="str">
        <f>คุณลักษณะ!AA36</f>
        <v/>
      </c>
      <c r="V37" s="433"/>
    </row>
    <row r="38" spans="2:22" s="373" customFormat="1" ht="15.75" customHeight="1" x14ac:dyDescent="0.4">
      <c r="B38" s="444">
        <v>32</v>
      </c>
      <c r="C38" s="445" t="str">
        <f>IF(นักเรียน!C37="","",นักเรียน!C37)</f>
        <v/>
      </c>
      <c r="D38" s="446" t="str">
        <f>IF(นักเรียน!E37="","",นักเรียน!E37)</f>
        <v/>
      </c>
      <c r="E38" s="441" t="str">
        <f>IF(คะแนน1!AX37="","",คะแนน1!AX37)</f>
        <v/>
      </c>
      <c r="F38" s="441" t="str">
        <f>IF(คะแนน1!AY37="","",คะแนน1!AY37)</f>
        <v/>
      </c>
      <c r="G38" s="438" t="str">
        <f>IF(คิดวิเคราะห์รายข้อ!I37="","",คิดวิเคราะห์รายข้อ!I37)</f>
        <v/>
      </c>
      <c r="H38" s="438" t="str">
        <f>IF(คิดวิเคราะห์รายข้อ!N37="","",คิดวิเคราะห์รายข้อ!N37)</f>
        <v/>
      </c>
      <c r="I38" s="438" t="str">
        <f>IF(คิดวิเคราะห์รายข้อ!R37="","",คิดวิเคราะห์รายข้อ!R37)</f>
        <v/>
      </c>
      <c r="J38" s="447" t="str">
        <f>คิดวิเคราะห์!L37</f>
        <v/>
      </c>
      <c r="K38" s="448" t="str">
        <f>คิดวิเคราะห์!N37</f>
        <v/>
      </c>
      <c r="L38" s="441" t="str">
        <f>IF(คุณลักษณะรายข้อ!K37="","",คุณลักษณะรายข้อ!K37)</f>
        <v/>
      </c>
      <c r="M38" s="441" t="str">
        <f>IF(คุณลักษณะรายข้อ!P37="","",คุณลักษณะรายข้อ!P37)</f>
        <v/>
      </c>
      <c r="N38" s="443" t="str">
        <f>IF(คุณลักษณะรายข้อ!T37="","",คุณลักษณะรายข้อ!T37)</f>
        <v/>
      </c>
      <c r="O38" s="441" t="str">
        <f>IF(คุณลักษณะรายข้อ!Y37="","",คุณลักษณะรายข้อ!Y37)</f>
        <v/>
      </c>
      <c r="P38" s="441" t="str">
        <f>IF(คุณลักษณะรายข้อ!AD37="","",คุณลักษณะรายข้อ!AD37)</f>
        <v/>
      </c>
      <c r="Q38" s="441" t="str">
        <f>IF(คุณลักษณะรายข้อ!AI37="","",คุณลักษณะรายข้อ!AI37)</f>
        <v/>
      </c>
      <c r="R38" s="441" t="str">
        <f>IF(คุณลักษณะรายข้อ!AO37="","",คุณลักษณะรายข้อ!AO37)</f>
        <v/>
      </c>
      <c r="S38" s="441" t="str">
        <f>IF(คุณลักษณะรายข้อ!AT37="","",คุณลักษณะรายข้อ!AT37)</f>
        <v/>
      </c>
      <c r="T38" s="447" t="str">
        <f>คุณลักษณะ!Y37</f>
        <v/>
      </c>
      <c r="U38" s="447" t="str">
        <f>คุณลักษณะ!AA37</f>
        <v/>
      </c>
      <c r="V38" s="433"/>
    </row>
    <row r="39" spans="2:22" s="50" customFormat="1" ht="15.75" customHeight="1" x14ac:dyDescent="0.4">
      <c r="B39" s="444">
        <v>33</v>
      </c>
      <c r="C39" s="445" t="str">
        <f>IF(นักเรียน!C38="","",นักเรียน!C38)</f>
        <v/>
      </c>
      <c r="D39" s="446" t="str">
        <f>IF(นักเรียน!E38="","",นักเรียน!E38)</f>
        <v/>
      </c>
      <c r="E39" s="441" t="str">
        <f>IF(คะแนน1!AX38="","",คะแนน1!AX38)</f>
        <v/>
      </c>
      <c r="F39" s="441" t="str">
        <f>IF(คะแนน1!AY38="","",คะแนน1!AY38)</f>
        <v/>
      </c>
      <c r="G39" s="438" t="str">
        <f>IF(คิดวิเคราะห์รายข้อ!I38="","",คิดวิเคราะห์รายข้อ!I38)</f>
        <v/>
      </c>
      <c r="H39" s="438" t="str">
        <f>IF(คิดวิเคราะห์รายข้อ!N38="","",คิดวิเคราะห์รายข้อ!N38)</f>
        <v/>
      </c>
      <c r="I39" s="438" t="str">
        <f>IF(คิดวิเคราะห์รายข้อ!R38="","",คิดวิเคราะห์รายข้อ!R38)</f>
        <v/>
      </c>
      <c r="J39" s="447" t="str">
        <f>คิดวิเคราะห์!L38</f>
        <v/>
      </c>
      <c r="K39" s="448" t="str">
        <f>คิดวิเคราะห์!N38</f>
        <v/>
      </c>
      <c r="L39" s="441" t="str">
        <f>IF(คุณลักษณะรายข้อ!K38="","",คุณลักษณะรายข้อ!K38)</f>
        <v/>
      </c>
      <c r="M39" s="441" t="str">
        <f>IF(คุณลักษณะรายข้อ!P38="","",คุณลักษณะรายข้อ!P38)</f>
        <v/>
      </c>
      <c r="N39" s="443" t="str">
        <f>IF(คุณลักษณะรายข้อ!T38="","",คุณลักษณะรายข้อ!T38)</f>
        <v/>
      </c>
      <c r="O39" s="441" t="str">
        <f>IF(คุณลักษณะรายข้อ!Y38="","",คุณลักษณะรายข้อ!Y38)</f>
        <v/>
      </c>
      <c r="P39" s="441" t="str">
        <f>IF(คุณลักษณะรายข้อ!AD38="","",คุณลักษณะรายข้อ!AD38)</f>
        <v/>
      </c>
      <c r="Q39" s="441" t="str">
        <f>IF(คุณลักษณะรายข้อ!AI38="","",คุณลักษณะรายข้อ!AI38)</f>
        <v/>
      </c>
      <c r="R39" s="441" t="str">
        <f>IF(คุณลักษณะรายข้อ!AO38="","",คุณลักษณะรายข้อ!AO38)</f>
        <v/>
      </c>
      <c r="S39" s="441" t="str">
        <f>IF(คุณลักษณะรายข้อ!AT38="","",คุณลักษณะรายข้อ!AT38)</f>
        <v/>
      </c>
      <c r="T39" s="447" t="str">
        <f>คุณลักษณะ!Y38</f>
        <v/>
      </c>
      <c r="U39" s="447" t="str">
        <f>คุณลักษณะ!AA38</f>
        <v/>
      </c>
      <c r="V39" s="433"/>
    </row>
    <row r="40" spans="2:22" s="50" customFormat="1" ht="15.75" customHeight="1" x14ac:dyDescent="0.4">
      <c r="B40" s="444">
        <v>34</v>
      </c>
      <c r="C40" s="445" t="str">
        <f>IF(นักเรียน!C39="","",นักเรียน!C39)</f>
        <v/>
      </c>
      <c r="D40" s="446" t="str">
        <f>IF(นักเรียน!E39="","",นักเรียน!E39)</f>
        <v/>
      </c>
      <c r="E40" s="441" t="str">
        <f>IF(คะแนน1!AX39="","",คะแนน1!AX39)</f>
        <v/>
      </c>
      <c r="F40" s="441" t="str">
        <f>IF(คะแนน1!AY39="","",คะแนน1!AY39)</f>
        <v/>
      </c>
      <c r="G40" s="438" t="str">
        <f>IF(คิดวิเคราะห์รายข้อ!I39="","",คิดวิเคราะห์รายข้อ!I39)</f>
        <v/>
      </c>
      <c r="H40" s="438" t="str">
        <f>IF(คิดวิเคราะห์รายข้อ!N39="","",คิดวิเคราะห์รายข้อ!N39)</f>
        <v/>
      </c>
      <c r="I40" s="438" t="str">
        <f>IF(คิดวิเคราะห์รายข้อ!R39="","",คิดวิเคราะห์รายข้อ!R39)</f>
        <v/>
      </c>
      <c r="J40" s="447" t="str">
        <f>คิดวิเคราะห์!L39</f>
        <v/>
      </c>
      <c r="K40" s="448" t="str">
        <f>คิดวิเคราะห์!N39</f>
        <v/>
      </c>
      <c r="L40" s="441" t="str">
        <f>IF(คุณลักษณะรายข้อ!K39="","",คุณลักษณะรายข้อ!K39)</f>
        <v/>
      </c>
      <c r="M40" s="441" t="str">
        <f>IF(คุณลักษณะรายข้อ!P39="","",คุณลักษณะรายข้อ!P39)</f>
        <v/>
      </c>
      <c r="N40" s="443" t="str">
        <f>IF(คุณลักษณะรายข้อ!T39="","",คุณลักษณะรายข้อ!T39)</f>
        <v/>
      </c>
      <c r="O40" s="441" t="str">
        <f>IF(คุณลักษณะรายข้อ!Y39="","",คุณลักษณะรายข้อ!Y39)</f>
        <v/>
      </c>
      <c r="P40" s="441" t="str">
        <f>IF(คุณลักษณะรายข้อ!AD39="","",คุณลักษณะรายข้อ!AD39)</f>
        <v/>
      </c>
      <c r="Q40" s="441" t="str">
        <f>IF(คุณลักษณะรายข้อ!AI39="","",คุณลักษณะรายข้อ!AI39)</f>
        <v/>
      </c>
      <c r="R40" s="441" t="str">
        <f>IF(คุณลักษณะรายข้อ!AO39="","",คุณลักษณะรายข้อ!AO39)</f>
        <v/>
      </c>
      <c r="S40" s="441" t="str">
        <f>IF(คุณลักษณะรายข้อ!AT39="","",คุณลักษณะรายข้อ!AT39)</f>
        <v/>
      </c>
      <c r="T40" s="447" t="str">
        <f>คุณลักษณะ!Y39</f>
        <v/>
      </c>
      <c r="U40" s="447" t="str">
        <f>คุณลักษณะ!AA39</f>
        <v/>
      </c>
      <c r="V40" s="433"/>
    </row>
    <row r="41" spans="2:22" s="50" customFormat="1" ht="15.75" customHeight="1" x14ac:dyDescent="0.4">
      <c r="B41" s="444">
        <v>35</v>
      </c>
      <c r="C41" s="445" t="str">
        <f>IF(นักเรียน!C40="","",นักเรียน!C40)</f>
        <v/>
      </c>
      <c r="D41" s="446" t="str">
        <f>IF(นักเรียน!E40="","",นักเรียน!E40)</f>
        <v/>
      </c>
      <c r="E41" s="441" t="str">
        <f>IF(คะแนน1!AX40="","",คะแนน1!AX40)</f>
        <v/>
      </c>
      <c r="F41" s="441" t="str">
        <f>IF(คะแนน1!AY40="","",คะแนน1!AY40)</f>
        <v/>
      </c>
      <c r="G41" s="438" t="str">
        <f>IF(คิดวิเคราะห์รายข้อ!I40="","",คิดวิเคราะห์รายข้อ!I40)</f>
        <v/>
      </c>
      <c r="H41" s="438" t="str">
        <f>IF(คิดวิเคราะห์รายข้อ!N40="","",คิดวิเคราะห์รายข้อ!N40)</f>
        <v/>
      </c>
      <c r="I41" s="438" t="str">
        <f>IF(คิดวิเคราะห์รายข้อ!R40="","",คิดวิเคราะห์รายข้อ!R40)</f>
        <v/>
      </c>
      <c r="J41" s="447" t="str">
        <f>คิดวิเคราะห์!L40</f>
        <v/>
      </c>
      <c r="K41" s="448" t="str">
        <f>คิดวิเคราะห์!N40</f>
        <v/>
      </c>
      <c r="L41" s="441" t="str">
        <f>IF(คุณลักษณะรายข้อ!K40="","",คุณลักษณะรายข้อ!K40)</f>
        <v/>
      </c>
      <c r="M41" s="441" t="str">
        <f>IF(คุณลักษณะรายข้อ!P40="","",คุณลักษณะรายข้อ!P40)</f>
        <v/>
      </c>
      <c r="N41" s="443" t="str">
        <f>IF(คุณลักษณะรายข้อ!T40="","",คุณลักษณะรายข้อ!T40)</f>
        <v/>
      </c>
      <c r="O41" s="441" t="str">
        <f>IF(คุณลักษณะรายข้อ!Y40="","",คุณลักษณะรายข้อ!Y40)</f>
        <v/>
      </c>
      <c r="P41" s="441" t="str">
        <f>IF(คุณลักษณะรายข้อ!AD40="","",คุณลักษณะรายข้อ!AD40)</f>
        <v/>
      </c>
      <c r="Q41" s="441" t="str">
        <f>IF(คุณลักษณะรายข้อ!AI40="","",คุณลักษณะรายข้อ!AI40)</f>
        <v/>
      </c>
      <c r="R41" s="441" t="str">
        <f>IF(คุณลักษณะรายข้อ!AO40="","",คุณลักษณะรายข้อ!AO40)</f>
        <v/>
      </c>
      <c r="S41" s="441" t="str">
        <f>IF(คุณลักษณะรายข้อ!AT40="","",คุณลักษณะรายข้อ!AT40)</f>
        <v/>
      </c>
      <c r="T41" s="447" t="str">
        <f>คุณลักษณะ!Y40</f>
        <v/>
      </c>
      <c r="U41" s="447" t="str">
        <f>คุณลักษณะ!AA40</f>
        <v/>
      </c>
      <c r="V41" s="433"/>
    </row>
    <row r="42" spans="2:22" s="50" customFormat="1" ht="15.75" customHeight="1" x14ac:dyDescent="0.4">
      <c r="B42" s="444">
        <v>36</v>
      </c>
      <c r="C42" s="445" t="str">
        <f>IF(นักเรียน!C41="","",นักเรียน!C41)</f>
        <v/>
      </c>
      <c r="D42" s="446" t="str">
        <f>IF(นักเรียน!E41="","",นักเรียน!E41)</f>
        <v/>
      </c>
      <c r="E42" s="441" t="str">
        <f>IF(คะแนน1!AX41="","",คะแนน1!AX41)</f>
        <v/>
      </c>
      <c r="F42" s="441" t="str">
        <f>IF(คะแนน1!AY41="","",คะแนน1!AY41)</f>
        <v/>
      </c>
      <c r="G42" s="438" t="str">
        <f>IF(คิดวิเคราะห์รายข้อ!I41="","",คิดวิเคราะห์รายข้อ!I41)</f>
        <v/>
      </c>
      <c r="H42" s="438" t="str">
        <f>IF(คิดวิเคราะห์รายข้อ!N41="","",คิดวิเคราะห์รายข้อ!N41)</f>
        <v/>
      </c>
      <c r="I42" s="438" t="str">
        <f>IF(คิดวิเคราะห์รายข้อ!R41="","",คิดวิเคราะห์รายข้อ!R41)</f>
        <v/>
      </c>
      <c r="J42" s="447" t="str">
        <f>คิดวิเคราะห์!L41</f>
        <v/>
      </c>
      <c r="K42" s="448" t="str">
        <f>คิดวิเคราะห์!N41</f>
        <v/>
      </c>
      <c r="L42" s="441" t="str">
        <f>IF(คุณลักษณะรายข้อ!K41="","",คุณลักษณะรายข้อ!K41)</f>
        <v/>
      </c>
      <c r="M42" s="441" t="str">
        <f>IF(คุณลักษณะรายข้อ!P41="","",คุณลักษณะรายข้อ!P41)</f>
        <v/>
      </c>
      <c r="N42" s="443" t="str">
        <f>IF(คุณลักษณะรายข้อ!T41="","",คุณลักษณะรายข้อ!T41)</f>
        <v/>
      </c>
      <c r="O42" s="441" t="str">
        <f>IF(คุณลักษณะรายข้อ!Y41="","",คุณลักษณะรายข้อ!Y41)</f>
        <v/>
      </c>
      <c r="P42" s="441" t="str">
        <f>IF(คุณลักษณะรายข้อ!AD41="","",คุณลักษณะรายข้อ!AD41)</f>
        <v/>
      </c>
      <c r="Q42" s="441" t="str">
        <f>IF(คุณลักษณะรายข้อ!AI41="","",คุณลักษณะรายข้อ!AI41)</f>
        <v/>
      </c>
      <c r="R42" s="441" t="str">
        <f>IF(คุณลักษณะรายข้อ!AO41="","",คุณลักษณะรายข้อ!AO41)</f>
        <v/>
      </c>
      <c r="S42" s="441" t="str">
        <f>IF(คุณลักษณะรายข้อ!AT41="","",คุณลักษณะรายข้อ!AT41)</f>
        <v/>
      </c>
      <c r="T42" s="447" t="str">
        <f>คุณลักษณะ!Y41</f>
        <v/>
      </c>
      <c r="U42" s="447" t="str">
        <f>คุณลักษณะ!AA41</f>
        <v/>
      </c>
      <c r="V42" s="433"/>
    </row>
    <row r="43" spans="2:22" s="50" customFormat="1" ht="15.75" customHeight="1" x14ac:dyDescent="0.4">
      <c r="B43" s="444">
        <v>37</v>
      </c>
      <c r="C43" s="445" t="str">
        <f>IF(นักเรียน!C42="","",นักเรียน!C42)</f>
        <v/>
      </c>
      <c r="D43" s="446" t="str">
        <f>IF(นักเรียน!E42="","",นักเรียน!E42)</f>
        <v/>
      </c>
      <c r="E43" s="441" t="str">
        <f>IF(คะแนน1!AX42="","",คะแนน1!AX42)</f>
        <v/>
      </c>
      <c r="F43" s="441" t="str">
        <f>IF(คะแนน1!AY42="","",คะแนน1!AY42)</f>
        <v/>
      </c>
      <c r="G43" s="438" t="str">
        <f>IF(คิดวิเคราะห์รายข้อ!I42="","",คิดวิเคราะห์รายข้อ!I42)</f>
        <v/>
      </c>
      <c r="H43" s="438" t="str">
        <f>IF(คิดวิเคราะห์รายข้อ!N42="","",คิดวิเคราะห์รายข้อ!N42)</f>
        <v/>
      </c>
      <c r="I43" s="438" t="str">
        <f>IF(คิดวิเคราะห์รายข้อ!R42="","",คิดวิเคราะห์รายข้อ!R42)</f>
        <v/>
      </c>
      <c r="J43" s="447" t="str">
        <f>คิดวิเคราะห์!L42</f>
        <v/>
      </c>
      <c r="K43" s="448" t="str">
        <f>คิดวิเคราะห์!N42</f>
        <v/>
      </c>
      <c r="L43" s="441" t="str">
        <f>IF(คุณลักษณะรายข้อ!K42="","",คุณลักษณะรายข้อ!K42)</f>
        <v/>
      </c>
      <c r="M43" s="441" t="str">
        <f>IF(คุณลักษณะรายข้อ!P42="","",คุณลักษณะรายข้อ!P42)</f>
        <v/>
      </c>
      <c r="N43" s="443" t="str">
        <f>IF(คุณลักษณะรายข้อ!T42="","",คุณลักษณะรายข้อ!T42)</f>
        <v/>
      </c>
      <c r="O43" s="441" t="str">
        <f>IF(คุณลักษณะรายข้อ!Y42="","",คุณลักษณะรายข้อ!Y42)</f>
        <v/>
      </c>
      <c r="P43" s="441" t="str">
        <f>IF(คุณลักษณะรายข้อ!AD42="","",คุณลักษณะรายข้อ!AD42)</f>
        <v/>
      </c>
      <c r="Q43" s="441" t="str">
        <f>IF(คุณลักษณะรายข้อ!AI42="","",คุณลักษณะรายข้อ!AI42)</f>
        <v/>
      </c>
      <c r="R43" s="441" t="str">
        <f>IF(คุณลักษณะรายข้อ!AO42="","",คุณลักษณะรายข้อ!AO42)</f>
        <v/>
      </c>
      <c r="S43" s="441" t="str">
        <f>IF(คุณลักษณะรายข้อ!AT42="","",คุณลักษณะรายข้อ!AT42)</f>
        <v/>
      </c>
      <c r="T43" s="447" t="str">
        <f>คุณลักษณะ!Y42</f>
        <v/>
      </c>
      <c r="U43" s="447" t="str">
        <f>คุณลักษณะ!AA42</f>
        <v/>
      </c>
      <c r="V43" s="433"/>
    </row>
    <row r="44" spans="2:22" s="50" customFormat="1" ht="15.75" customHeight="1" x14ac:dyDescent="0.4">
      <c r="B44" s="444">
        <v>38</v>
      </c>
      <c r="C44" s="445" t="str">
        <f>IF(นักเรียน!C43="","",นักเรียน!C43)</f>
        <v/>
      </c>
      <c r="D44" s="446" t="str">
        <f>IF(นักเรียน!E43="","",นักเรียน!E43)</f>
        <v/>
      </c>
      <c r="E44" s="441" t="str">
        <f>IF(คะแนน1!AX43="","",คะแนน1!AX43)</f>
        <v/>
      </c>
      <c r="F44" s="441" t="str">
        <f>IF(คะแนน1!AY43="","",คะแนน1!AY43)</f>
        <v/>
      </c>
      <c r="G44" s="438" t="str">
        <f>IF(คิดวิเคราะห์รายข้อ!I43="","",คิดวิเคราะห์รายข้อ!I43)</f>
        <v/>
      </c>
      <c r="H44" s="438" t="str">
        <f>IF(คิดวิเคราะห์รายข้อ!N43="","",คิดวิเคราะห์รายข้อ!N43)</f>
        <v/>
      </c>
      <c r="I44" s="438" t="str">
        <f>IF(คิดวิเคราะห์รายข้อ!R43="","",คิดวิเคราะห์รายข้อ!R43)</f>
        <v/>
      </c>
      <c r="J44" s="447" t="str">
        <f>คิดวิเคราะห์!L43</f>
        <v/>
      </c>
      <c r="K44" s="448" t="str">
        <f>คิดวิเคราะห์!N43</f>
        <v/>
      </c>
      <c r="L44" s="441" t="str">
        <f>IF(คุณลักษณะรายข้อ!K43="","",คุณลักษณะรายข้อ!K43)</f>
        <v/>
      </c>
      <c r="M44" s="441" t="str">
        <f>IF(คุณลักษณะรายข้อ!P43="","",คุณลักษณะรายข้อ!P43)</f>
        <v/>
      </c>
      <c r="N44" s="443" t="str">
        <f>IF(คุณลักษณะรายข้อ!T43="","",คุณลักษณะรายข้อ!T43)</f>
        <v/>
      </c>
      <c r="O44" s="441" t="str">
        <f>IF(คุณลักษณะรายข้อ!Y43="","",คุณลักษณะรายข้อ!Y43)</f>
        <v/>
      </c>
      <c r="P44" s="441" t="str">
        <f>IF(คุณลักษณะรายข้อ!AD43="","",คุณลักษณะรายข้อ!AD43)</f>
        <v/>
      </c>
      <c r="Q44" s="441" t="str">
        <f>IF(คุณลักษณะรายข้อ!AI43="","",คุณลักษณะรายข้อ!AI43)</f>
        <v/>
      </c>
      <c r="R44" s="441" t="str">
        <f>IF(คุณลักษณะรายข้อ!AO43="","",คุณลักษณะรายข้อ!AO43)</f>
        <v/>
      </c>
      <c r="S44" s="441" t="str">
        <f>IF(คุณลักษณะรายข้อ!AT43="","",คุณลักษณะรายข้อ!AT43)</f>
        <v/>
      </c>
      <c r="T44" s="447" t="str">
        <f>คุณลักษณะ!Y43</f>
        <v/>
      </c>
      <c r="U44" s="447" t="str">
        <f>คุณลักษณะ!AA43</f>
        <v/>
      </c>
      <c r="V44" s="433"/>
    </row>
    <row r="45" spans="2:22" s="50" customFormat="1" ht="15.75" customHeight="1" x14ac:dyDescent="0.4">
      <c r="B45" s="444">
        <v>39</v>
      </c>
      <c r="C45" s="445" t="str">
        <f>IF(นักเรียน!C44="","",นักเรียน!C44)</f>
        <v/>
      </c>
      <c r="D45" s="446" t="str">
        <f>IF(นักเรียน!E44="","",นักเรียน!E44)</f>
        <v/>
      </c>
      <c r="E45" s="441" t="str">
        <f>IF(คะแนน1!AX44="","",คะแนน1!AX44)</f>
        <v/>
      </c>
      <c r="F45" s="441" t="str">
        <f>IF(คะแนน1!AY44="","",คะแนน1!AY44)</f>
        <v/>
      </c>
      <c r="G45" s="438" t="str">
        <f>IF(คิดวิเคราะห์รายข้อ!I44="","",คิดวิเคราะห์รายข้อ!I44)</f>
        <v/>
      </c>
      <c r="H45" s="438" t="str">
        <f>IF(คิดวิเคราะห์รายข้อ!N44="","",คิดวิเคราะห์รายข้อ!N44)</f>
        <v/>
      </c>
      <c r="I45" s="438" t="str">
        <f>IF(คิดวิเคราะห์รายข้อ!R44="","",คิดวิเคราะห์รายข้อ!R44)</f>
        <v/>
      </c>
      <c r="J45" s="447" t="str">
        <f>คิดวิเคราะห์!L44</f>
        <v/>
      </c>
      <c r="K45" s="448" t="str">
        <f>คิดวิเคราะห์!N44</f>
        <v/>
      </c>
      <c r="L45" s="441" t="str">
        <f>IF(คุณลักษณะรายข้อ!K44="","",คุณลักษณะรายข้อ!K44)</f>
        <v/>
      </c>
      <c r="M45" s="441" t="str">
        <f>IF(คุณลักษณะรายข้อ!P44="","",คุณลักษณะรายข้อ!P44)</f>
        <v/>
      </c>
      <c r="N45" s="443" t="str">
        <f>IF(คุณลักษณะรายข้อ!T44="","",คุณลักษณะรายข้อ!T44)</f>
        <v/>
      </c>
      <c r="O45" s="441" t="str">
        <f>IF(คุณลักษณะรายข้อ!Y44="","",คุณลักษณะรายข้อ!Y44)</f>
        <v/>
      </c>
      <c r="P45" s="441" t="str">
        <f>IF(คุณลักษณะรายข้อ!AD44="","",คุณลักษณะรายข้อ!AD44)</f>
        <v/>
      </c>
      <c r="Q45" s="441" t="str">
        <f>IF(คุณลักษณะรายข้อ!AI44="","",คุณลักษณะรายข้อ!AI44)</f>
        <v/>
      </c>
      <c r="R45" s="441" t="str">
        <f>IF(คุณลักษณะรายข้อ!AO44="","",คุณลักษณะรายข้อ!AO44)</f>
        <v/>
      </c>
      <c r="S45" s="441" t="str">
        <f>IF(คุณลักษณะรายข้อ!AT44="","",คุณลักษณะรายข้อ!AT44)</f>
        <v/>
      </c>
      <c r="T45" s="447" t="str">
        <f>คุณลักษณะ!Y44</f>
        <v/>
      </c>
      <c r="U45" s="447" t="str">
        <f>คุณลักษณะ!AA44</f>
        <v/>
      </c>
      <c r="V45" s="433"/>
    </row>
    <row r="46" spans="2:22" s="50" customFormat="1" ht="15.75" customHeight="1" x14ac:dyDescent="0.4">
      <c r="B46" s="444">
        <v>40</v>
      </c>
      <c r="C46" s="445" t="str">
        <f>IF(นักเรียน!C45="","",นักเรียน!C45)</f>
        <v/>
      </c>
      <c r="D46" s="446" t="str">
        <f>IF(นักเรียน!E45="","",นักเรียน!E45)</f>
        <v/>
      </c>
      <c r="E46" s="441" t="str">
        <f>IF(คะแนน1!AX45="","",คะแนน1!AX45)</f>
        <v/>
      </c>
      <c r="F46" s="441" t="str">
        <f>IF(คะแนน1!AY45="","",คะแนน1!AY45)</f>
        <v/>
      </c>
      <c r="G46" s="438" t="str">
        <f>IF(คิดวิเคราะห์รายข้อ!I45="","",คิดวิเคราะห์รายข้อ!I45)</f>
        <v/>
      </c>
      <c r="H46" s="438" t="str">
        <f>IF(คิดวิเคราะห์รายข้อ!N45="","",คิดวิเคราะห์รายข้อ!N45)</f>
        <v/>
      </c>
      <c r="I46" s="438" t="str">
        <f>IF(คิดวิเคราะห์รายข้อ!R45="","",คิดวิเคราะห์รายข้อ!R45)</f>
        <v/>
      </c>
      <c r="J46" s="447" t="str">
        <f>คิดวิเคราะห์!L45</f>
        <v/>
      </c>
      <c r="K46" s="448" t="str">
        <f>คิดวิเคราะห์!N45</f>
        <v/>
      </c>
      <c r="L46" s="441" t="str">
        <f>IF(คุณลักษณะรายข้อ!K45="","",คุณลักษณะรายข้อ!K45)</f>
        <v/>
      </c>
      <c r="M46" s="441" t="str">
        <f>IF(คุณลักษณะรายข้อ!P45="","",คุณลักษณะรายข้อ!P45)</f>
        <v/>
      </c>
      <c r="N46" s="443" t="str">
        <f>IF(คุณลักษณะรายข้อ!T45="","",คุณลักษณะรายข้อ!T45)</f>
        <v/>
      </c>
      <c r="O46" s="441" t="str">
        <f>IF(คุณลักษณะรายข้อ!Y45="","",คุณลักษณะรายข้อ!Y45)</f>
        <v/>
      </c>
      <c r="P46" s="441" t="str">
        <f>IF(คุณลักษณะรายข้อ!AD45="","",คุณลักษณะรายข้อ!AD45)</f>
        <v/>
      </c>
      <c r="Q46" s="441" t="str">
        <f>IF(คุณลักษณะรายข้อ!AI45="","",คุณลักษณะรายข้อ!AI45)</f>
        <v/>
      </c>
      <c r="R46" s="441" t="str">
        <f>IF(คุณลักษณะรายข้อ!AO45="","",คุณลักษณะรายข้อ!AO45)</f>
        <v/>
      </c>
      <c r="S46" s="441" t="str">
        <f>IF(คุณลักษณะรายข้อ!AT45="","",คุณลักษณะรายข้อ!AT45)</f>
        <v/>
      </c>
      <c r="T46" s="447" t="str">
        <f>คุณลักษณะ!Y45</f>
        <v/>
      </c>
      <c r="U46" s="447" t="str">
        <f>คุณลักษณะ!AA45</f>
        <v/>
      </c>
      <c r="V46" s="433"/>
    </row>
    <row r="47" spans="2:22" s="50" customFormat="1" ht="15.75" customHeight="1" x14ac:dyDescent="0.4">
      <c r="B47" s="444">
        <v>41</v>
      </c>
      <c r="C47" s="445" t="str">
        <f>IF(นักเรียน!C46="","",นักเรียน!C46)</f>
        <v/>
      </c>
      <c r="D47" s="446" t="str">
        <f>IF(นักเรียน!E46="","",นักเรียน!E46)</f>
        <v/>
      </c>
      <c r="E47" s="441" t="str">
        <f>IF(คะแนน1!AX46="","",คะแนน1!AX46)</f>
        <v/>
      </c>
      <c r="F47" s="441" t="str">
        <f>IF(คะแนน1!AY46="","",คะแนน1!AY46)</f>
        <v/>
      </c>
      <c r="G47" s="438" t="str">
        <f>IF(คิดวิเคราะห์รายข้อ!I46="","",คิดวิเคราะห์รายข้อ!I46)</f>
        <v/>
      </c>
      <c r="H47" s="438" t="str">
        <f>IF(คิดวิเคราะห์รายข้อ!N46="","",คิดวิเคราะห์รายข้อ!N46)</f>
        <v/>
      </c>
      <c r="I47" s="438" t="str">
        <f>IF(คิดวิเคราะห์รายข้อ!R46="","",คิดวิเคราะห์รายข้อ!R46)</f>
        <v/>
      </c>
      <c r="J47" s="447" t="str">
        <f>คิดวิเคราะห์!L46</f>
        <v/>
      </c>
      <c r="K47" s="448" t="str">
        <f>คิดวิเคราะห์!N46</f>
        <v/>
      </c>
      <c r="L47" s="441" t="str">
        <f>IF(คุณลักษณะรายข้อ!K46="","",คุณลักษณะรายข้อ!K46)</f>
        <v/>
      </c>
      <c r="M47" s="441" t="str">
        <f>IF(คุณลักษณะรายข้อ!P46="","",คุณลักษณะรายข้อ!P46)</f>
        <v/>
      </c>
      <c r="N47" s="443" t="str">
        <f>IF(คุณลักษณะรายข้อ!T46="","",คุณลักษณะรายข้อ!T46)</f>
        <v/>
      </c>
      <c r="O47" s="441" t="str">
        <f>IF(คุณลักษณะรายข้อ!Y46="","",คุณลักษณะรายข้อ!Y46)</f>
        <v/>
      </c>
      <c r="P47" s="441" t="str">
        <f>IF(คุณลักษณะรายข้อ!AD46="","",คุณลักษณะรายข้อ!AD46)</f>
        <v/>
      </c>
      <c r="Q47" s="441" t="str">
        <f>IF(คุณลักษณะรายข้อ!AI46="","",คุณลักษณะรายข้อ!AI46)</f>
        <v/>
      </c>
      <c r="R47" s="441" t="str">
        <f>IF(คุณลักษณะรายข้อ!AO46="","",คุณลักษณะรายข้อ!AO46)</f>
        <v/>
      </c>
      <c r="S47" s="441" t="str">
        <f>IF(คุณลักษณะรายข้อ!AT46="","",คุณลักษณะรายข้อ!AT46)</f>
        <v/>
      </c>
      <c r="T47" s="447" t="str">
        <f>คุณลักษณะ!Y46</f>
        <v/>
      </c>
      <c r="U47" s="447" t="str">
        <f>คุณลักษณะ!AA46</f>
        <v/>
      </c>
      <c r="V47" s="433"/>
    </row>
    <row r="48" spans="2:22" s="50" customFormat="1" ht="15.75" customHeight="1" x14ac:dyDescent="0.4">
      <c r="B48" s="444">
        <v>42</v>
      </c>
      <c r="C48" s="445" t="str">
        <f>IF(นักเรียน!C47="","",นักเรียน!C47)</f>
        <v/>
      </c>
      <c r="D48" s="446" t="str">
        <f>IF(นักเรียน!E47="","",นักเรียน!E47)</f>
        <v/>
      </c>
      <c r="E48" s="441" t="str">
        <f>IF(คะแนน1!AX47="","",คะแนน1!AX47)</f>
        <v/>
      </c>
      <c r="F48" s="441" t="str">
        <f>IF(คะแนน1!AY47="","",คะแนน1!AY47)</f>
        <v/>
      </c>
      <c r="G48" s="438" t="str">
        <f>IF(คิดวิเคราะห์รายข้อ!I47="","",คิดวิเคราะห์รายข้อ!I47)</f>
        <v/>
      </c>
      <c r="H48" s="438" t="str">
        <f>IF(คิดวิเคราะห์รายข้อ!N47="","",คิดวิเคราะห์รายข้อ!N47)</f>
        <v/>
      </c>
      <c r="I48" s="438" t="str">
        <f>IF(คิดวิเคราะห์รายข้อ!R47="","",คิดวิเคราะห์รายข้อ!R47)</f>
        <v/>
      </c>
      <c r="J48" s="447" t="str">
        <f>คิดวิเคราะห์!L47</f>
        <v/>
      </c>
      <c r="K48" s="448" t="str">
        <f>คิดวิเคราะห์!N47</f>
        <v/>
      </c>
      <c r="L48" s="441" t="str">
        <f>IF(คุณลักษณะรายข้อ!K47="","",คุณลักษณะรายข้อ!K47)</f>
        <v/>
      </c>
      <c r="M48" s="441" t="str">
        <f>IF(คุณลักษณะรายข้อ!P47="","",คุณลักษณะรายข้อ!P47)</f>
        <v/>
      </c>
      <c r="N48" s="443" t="str">
        <f>IF(คุณลักษณะรายข้อ!T47="","",คุณลักษณะรายข้อ!T47)</f>
        <v/>
      </c>
      <c r="O48" s="441" t="str">
        <f>IF(คุณลักษณะรายข้อ!Y47="","",คุณลักษณะรายข้อ!Y47)</f>
        <v/>
      </c>
      <c r="P48" s="441" t="str">
        <f>IF(คุณลักษณะรายข้อ!AD47="","",คุณลักษณะรายข้อ!AD47)</f>
        <v/>
      </c>
      <c r="Q48" s="441" t="str">
        <f>IF(คุณลักษณะรายข้อ!AI47="","",คุณลักษณะรายข้อ!AI47)</f>
        <v/>
      </c>
      <c r="R48" s="441" t="str">
        <f>IF(คุณลักษณะรายข้อ!AO47="","",คุณลักษณะรายข้อ!AO47)</f>
        <v/>
      </c>
      <c r="S48" s="441" t="str">
        <f>IF(คุณลักษณะรายข้อ!AT47="","",คุณลักษณะรายข้อ!AT47)</f>
        <v/>
      </c>
      <c r="T48" s="447" t="str">
        <f>คุณลักษณะ!Y47</f>
        <v/>
      </c>
      <c r="U48" s="447" t="str">
        <f>คุณลักษณะ!AA47</f>
        <v/>
      </c>
      <c r="V48" s="433"/>
    </row>
    <row r="49" spans="2:22" s="50" customFormat="1" ht="15.75" customHeight="1" x14ac:dyDescent="0.4">
      <c r="B49" s="444">
        <v>43</v>
      </c>
      <c r="C49" s="445" t="str">
        <f>IF(นักเรียน!C48="","",นักเรียน!C48)</f>
        <v/>
      </c>
      <c r="D49" s="446" t="str">
        <f>IF(นักเรียน!E48="","",นักเรียน!E48)</f>
        <v/>
      </c>
      <c r="E49" s="441" t="str">
        <f>IF(คะแนน1!AX48="","",คะแนน1!AX48)</f>
        <v/>
      </c>
      <c r="F49" s="441" t="str">
        <f>IF(คะแนน1!AY48="","",คะแนน1!AY48)</f>
        <v/>
      </c>
      <c r="G49" s="438" t="str">
        <f>IF(คิดวิเคราะห์รายข้อ!I48="","",คิดวิเคราะห์รายข้อ!I48)</f>
        <v/>
      </c>
      <c r="H49" s="438" t="str">
        <f>IF(คิดวิเคราะห์รายข้อ!N48="","",คิดวิเคราะห์รายข้อ!N48)</f>
        <v/>
      </c>
      <c r="I49" s="438" t="str">
        <f>IF(คิดวิเคราะห์รายข้อ!R48="","",คิดวิเคราะห์รายข้อ!R48)</f>
        <v/>
      </c>
      <c r="J49" s="447" t="str">
        <f>คิดวิเคราะห์!L48</f>
        <v/>
      </c>
      <c r="K49" s="448" t="str">
        <f>คิดวิเคราะห์!N48</f>
        <v/>
      </c>
      <c r="L49" s="441" t="str">
        <f>IF(คุณลักษณะรายข้อ!K48="","",คุณลักษณะรายข้อ!K48)</f>
        <v/>
      </c>
      <c r="M49" s="441" t="str">
        <f>IF(คุณลักษณะรายข้อ!P48="","",คุณลักษณะรายข้อ!P48)</f>
        <v/>
      </c>
      <c r="N49" s="443" t="str">
        <f>IF(คุณลักษณะรายข้อ!T48="","",คุณลักษณะรายข้อ!T48)</f>
        <v/>
      </c>
      <c r="O49" s="441" t="str">
        <f>IF(คุณลักษณะรายข้อ!Y48="","",คุณลักษณะรายข้อ!Y48)</f>
        <v/>
      </c>
      <c r="P49" s="441" t="str">
        <f>IF(คุณลักษณะรายข้อ!AD48="","",คุณลักษณะรายข้อ!AD48)</f>
        <v/>
      </c>
      <c r="Q49" s="441" t="str">
        <f>IF(คุณลักษณะรายข้อ!AI48="","",คุณลักษณะรายข้อ!AI48)</f>
        <v/>
      </c>
      <c r="R49" s="441" t="str">
        <f>IF(คุณลักษณะรายข้อ!AO48="","",คุณลักษณะรายข้อ!AO48)</f>
        <v/>
      </c>
      <c r="S49" s="441" t="str">
        <f>IF(คุณลักษณะรายข้อ!AT48="","",คุณลักษณะรายข้อ!AT48)</f>
        <v/>
      </c>
      <c r="T49" s="447" t="str">
        <f>คุณลักษณะ!Y48</f>
        <v/>
      </c>
      <c r="U49" s="447" t="str">
        <f>คุณลักษณะ!AA48</f>
        <v/>
      </c>
      <c r="V49" s="433"/>
    </row>
    <row r="50" spans="2:22" s="50" customFormat="1" ht="15.75" customHeight="1" x14ac:dyDescent="0.4">
      <c r="B50" s="444">
        <v>44</v>
      </c>
      <c r="C50" s="445" t="str">
        <f>IF(นักเรียน!C49="","",นักเรียน!C49)</f>
        <v/>
      </c>
      <c r="D50" s="446" t="str">
        <f>IF(นักเรียน!E49="","",นักเรียน!E49)</f>
        <v/>
      </c>
      <c r="E50" s="441" t="str">
        <f>IF(คะแนน1!AX49="","",คะแนน1!AX49)</f>
        <v/>
      </c>
      <c r="F50" s="441" t="str">
        <f>IF(คะแนน1!AY49="","",คะแนน1!AY49)</f>
        <v/>
      </c>
      <c r="G50" s="438" t="str">
        <f>IF(คิดวิเคราะห์รายข้อ!I49="","",คิดวิเคราะห์รายข้อ!I49)</f>
        <v/>
      </c>
      <c r="H50" s="438" t="str">
        <f>IF(คิดวิเคราะห์รายข้อ!N49="","",คิดวิเคราะห์รายข้อ!N49)</f>
        <v/>
      </c>
      <c r="I50" s="438" t="str">
        <f>IF(คิดวิเคราะห์รายข้อ!R49="","",คิดวิเคราะห์รายข้อ!R49)</f>
        <v/>
      </c>
      <c r="J50" s="447" t="str">
        <f>คิดวิเคราะห์!L49</f>
        <v/>
      </c>
      <c r="K50" s="448" t="str">
        <f>คิดวิเคราะห์!N49</f>
        <v/>
      </c>
      <c r="L50" s="441" t="str">
        <f>IF(คุณลักษณะรายข้อ!K49="","",คุณลักษณะรายข้อ!K49)</f>
        <v/>
      </c>
      <c r="M50" s="441" t="str">
        <f>IF(คุณลักษณะรายข้อ!P49="","",คุณลักษณะรายข้อ!P49)</f>
        <v/>
      </c>
      <c r="N50" s="443" t="str">
        <f>IF(คุณลักษณะรายข้อ!T49="","",คุณลักษณะรายข้อ!T49)</f>
        <v/>
      </c>
      <c r="O50" s="441" t="str">
        <f>IF(คุณลักษณะรายข้อ!Y49="","",คุณลักษณะรายข้อ!Y49)</f>
        <v/>
      </c>
      <c r="P50" s="441" t="str">
        <f>IF(คุณลักษณะรายข้อ!AD49="","",คุณลักษณะรายข้อ!AD49)</f>
        <v/>
      </c>
      <c r="Q50" s="441" t="str">
        <f>IF(คุณลักษณะรายข้อ!AI49="","",คุณลักษณะรายข้อ!AI49)</f>
        <v/>
      </c>
      <c r="R50" s="441" t="str">
        <f>IF(คุณลักษณะรายข้อ!AO49="","",คุณลักษณะรายข้อ!AO49)</f>
        <v/>
      </c>
      <c r="S50" s="441" t="str">
        <f>IF(คุณลักษณะรายข้อ!AT49="","",คุณลักษณะรายข้อ!AT49)</f>
        <v/>
      </c>
      <c r="T50" s="447" t="str">
        <f>คุณลักษณะ!Y49</f>
        <v/>
      </c>
      <c r="U50" s="447" t="str">
        <f>คุณลักษณะ!AA49</f>
        <v/>
      </c>
      <c r="V50" s="433"/>
    </row>
    <row r="51" spans="2:22" s="50" customFormat="1" ht="15.75" customHeight="1" x14ac:dyDescent="0.4">
      <c r="B51" s="444">
        <v>45</v>
      </c>
      <c r="C51" s="445" t="str">
        <f>IF(นักเรียน!C50="","",นักเรียน!C50)</f>
        <v/>
      </c>
      <c r="D51" s="446" t="str">
        <f>IF(นักเรียน!E50="","",นักเรียน!E50)</f>
        <v/>
      </c>
      <c r="E51" s="441" t="str">
        <f>IF(คะแนน1!AX50="","",คะแนน1!AX50)</f>
        <v/>
      </c>
      <c r="F51" s="441" t="str">
        <f>IF(คะแนน1!AY50="","",คะแนน1!AY50)</f>
        <v/>
      </c>
      <c r="G51" s="438" t="str">
        <f>IF(คิดวิเคราะห์รายข้อ!I50="","",คิดวิเคราะห์รายข้อ!I50)</f>
        <v/>
      </c>
      <c r="H51" s="438" t="str">
        <f>IF(คิดวิเคราะห์รายข้อ!N50="","",คิดวิเคราะห์รายข้อ!N50)</f>
        <v/>
      </c>
      <c r="I51" s="438" t="str">
        <f>IF(คิดวิเคราะห์รายข้อ!R50="","",คิดวิเคราะห์รายข้อ!R50)</f>
        <v/>
      </c>
      <c r="J51" s="447" t="str">
        <f>คิดวิเคราะห์!L50</f>
        <v/>
      </c>
      <c r="K51" s="448" t="str">
        <f>คิดวิเคราะห์!N50</f>
        <v/>
      </c>
      <c r="L51" s="441" t="str">
        <f>IF(คุณลักษณะรายข้อ!K50="","",คุณลักษณะรายข้อ!K50)</f>
        <v/>
      </c>
      <c r="M51" s="441" t="str">
        <f>IF(คุณลักษณะรายข้อ!P50="","",คุณลักษณะรายข้อ!P50)</f>
        <v/>
      </c>
      <c r="N51" s="443" t="str">
        <f>IF(คุณลักษณะรายข้อ!T50="","",คุณลักษณะรายข้อ!T50)</f>
        <v/>
      </c>
      <c r="O51" s="441" t="str">
        <f>IF(คุณลักษณะรายข้อ!Y50="","",คุณลักษณะรายข้อ!Y50)</f>
        <v/>
      </c>
      <c r="P51" s="441" t="str">
        <f>IF(คุณลักษณะรายข้อ!AD50="","",คุณลักษณะรายข้อ!AD50)</f>
        <v/>
      </c>
      <c r="Q51" s="441" t="str">
        <f>IF(คุณลักษณะรายข้อ!AI50="","",คุณลักษณะรายข้อ!AI50)</f>
        <v/>
      </c>
      <c r="R51" s="441" t="str">
        <f>IF(คุณลักษณะรายข้อ!AO50="","",คุณลักษณะรายข้อ!AO50)</f>
        <v/>
      </c>
      <c r="S51" s="441" t="str">
        <f>IF(คุณลักษณะรายข้อ!AT50="","",คุณลักษณะรายข้อ!AT50)</f>
        <v/>
      </c>
      <c r="T51" s="447" t="str">
        <f>คุณลักษณะ!Y50</f>
        <v/>
      </c>
      <c r="U51" s="447" t="str">
        <f>คุณลักษณะ!AA50</f>
        <v/>
      </c>
      <c r="V51" s="433"/>
    </row>
    <row r="52" spans="2:22" s="50" customFormat="1" ht="15.75" customHeight="1" x14ac:dyDescent="0.4">
      <c r="B52" s="444">
        <v>46</v>
      </c>
      <c r="C52" s="445" t="str">
        <f>IF(นักเรียน!C51="","",นักเรียน!C51)</f>
        <v/>
      </c>
      <c r="D52" s="446" t="str">
        <f>IF(นักเรียน!E51="","",นักเรียน!E51)</f>
        <v/>
      </c>
      <c r="E52" s="441" t="str">
        <f>IF(คะแนน1!AX51="","",คะแนน1!AX51)</f>
        <v/>
      </c>
      <c r="F52" s="441" t="str">
        <f>IF(คะแนน1!AY51="","",คะแนน1!AY51)</f>
        <v/>
      </c>
      <c r="G52" s="438" t="str">
        <f>IF(คิดวิเคราะห์รายข้อ!I51="","",คิดวิเคราะห์รายข้อ!I51)</f>
        <v/>
      </c>
      <c r="H52" s="438" t="str">
        <f>IF(คิดวิเคราะห์รายข้อ!N51="","",คิดวิเคราะห์รายข้อ!N51)</f>
        <v/>
      </c>
      <c r="I52" s="438" t="str">
        <f>IF(คิดวิเคราะห์รายข้อ!R51="","",คิดวิเคราะห์รายข้อ!R51)</f>
        <v/>
      </c>
      <c r="J52" s="447" t="str">
        <f>คิดวิเคราะห์!L51</f>
        <v/>
      </c>
      <c r="K52" s="448" t="str">
        <f>คิดวิเคราะห์!N51</f>
        <v/>
      </c>
      <c r="L52" s="441" t="str">
        <f>IF(คุณลักษณะรายข้อ!K51="","",คุณลักษณะรายข้อ!K51)</f>
        <v/>
      </c>
      <c r="M52" s="441" t="str">
        <f>IF(คุณลักษณะรายข้อ!P51="","",คุณลักษณะรายข้อ!P51)</f>
        <v/>
      </c>
      <c r="N52" s="443" t="str">
        <f>IF(คุณลักษณะรายข้อ!T51="","",คุณลักษณะรายข้อ!T51)</f>
        <v/>
      </c>
      <c r="O52" s="441" t="str">
        <f>IF(คุณลักษณะรายข้อ!Y51="","",คุณลักษณะรายข้อ!Y51)</f>
        <v/>
      </c>
      <c r="P52" s="441" t="str">
        <f>IF(คุณลักษณะรายข้อ!AD51="","",คุณลักษณะรายข้อ!AD51)</f>
        <v/>
      </c>
      <c r="Q52" s="441" t="str">
        <f>IF(คุณลักษณะรายข้อ!AI51="","",คุณลักษณะรายข้อ!AI51)</f>
        <v/>
      </c>
      <c r="R52" s="441" t="str">
        <f>IF(คุณลักษณะรายข้อ!AO51="","",คุณลักษณะรายข้อ!AO51)</f>
        <v/>
      </c>
      <c r="S52" s="441" t="str">
        <f>IF(คุณลักษณะรายข้อ!AT51="","",คุณลักษณะรายข้อ!AT51)</f>
        <v/>
      </c>
      <c r="T52" s="447" t="str">
        <f>คุณลักษณะ!Y51</f>
        <v/>
      </c>
      <c r="U52" s="447" t="str">
        <f>คุณลักษณะ!AA51</f>
        <v/>
      </c>
      <c r="V52" s="433"/>
    </row>
    <row r="53" spans="2:22" s="50" customFormat="1" ht="15.75" customHeight="1" x14ac:dyDescent="0.4">
      <c r="B53" s="444">
        <v>47</v>
      </c>
      <c r="C53" s="445" t="str">
        <f>IF(นักเรียน!C52="","",นักเรียน!C52)</f>
        <v/>
      </c>
      <c r="D53" s="446" t="str">
        <f>IF(นักเรียน!E52="","",นักเรียน!E52)</f>
        <v/>
      </c>
      <c r="E53" s="441" t="str">
        <f>IF(คะแนน1!AX52="","",คะแนน1!AX52)</f>
        <v/>
      </c>
      <c r="F53" s="441" t="str">
        <f>IF(คะแนน1!AY52="","",คะแนน1!AY52)</f>
        <v/>
      </c>
      <c r="G53" s="438" t="str">
        <f>IF(คิดวิเคราะห์รายข้อ!I52="","",คิดวิเคราะห์รายข้อ!I52)</f>
        <v/>
      </c>
      <c r="H53" s="438" t="str">
        <f>IF(คิดวิเคราะห์รายข้อ!N52="","",คิดวิเคราะห์รายข้อ!N52)</f>
        <v/>
      </c>
      <c r="I53" s="438" t="str">
        <f>IF(คิดวิเคราะห์รายข้อ!R52="","",คิดวิเคราะห์รายข้อ!R52)</f>
        <v/>
      </c>
      <c r="J53" s="447" t="str">
        <f>คิดวิเคราะห์!L52</f>
        <v/>
      </c>
      <c r="K53" s="448" t="str">
        <f>คิดวิเคราะห์!N52</f>
        <v/>
      </c>
      <c r="L53" s="441" t="str">
        <f>IF(คุณลักษณะรายข้อ!K52="","",คุณลักษณะรายข้อ!K52)</f>
        <v/>
      </c>
      <c r="M53" s="441" t="str">
        <f>IF(คุณลักษณะรายข้อ!P52="","",คุณลักษณะรายข้อ!P52)</f>
        <v/>
      </c>
      <c r="N53" s="443" t="str">
        <f>IF(คุณลักษณะรายข้อ!T52="","",คุณลักษณะรายข้อ!T52)</f>
        <v/>
      </c>
      <c r="O53" s="441" t="str">
        <f>IF(คุณลักษณะรายข้อ!Y52="","",คุณลักษณะรายข้อ!Y52)</f>
        <v/>
      </c>
      <c r="P53" s="441" t="str">
        <f>IF(คุณลักษณะรายข้อ!AD52="","",คุณลักษณะรายข้อ!AD52)</f>
        <v/>
      </c>
      <c r="Q53" s="441" t="str">
        <f>IF(คุณลักษณะรายข้อ!AI52="","",คุณลักษณะรายข้อ!AI52)</f>
        <v/>
      </c>
      <c r="R53" s="441" t="str">
        <f>IF(คุณลักษณะรายข้อ!AO52="","",คุณลักษณะรายข้อ!AO52)</f>
        <v/>
      </c>
      <c r="S53" s="441" t="str">
        <f>IF(คุณลักษณะรายข้อ!AT52="","",คุณลักษณะรายข้อ!AT52)</f>
        <v/>
      </c>
      <c r="T53" s="447" t="str">
        <f>คุณลักษณะ!Y52</f>
        <v/>
      </c>
      <c r="U53" s="447" t="str">
        <f>คุณลักษณะ!AA52</f>
        <v/>
      </c>
      <c r="V53" s="433"/>
    </row>
    <row r="54" spans="2:22" s="50" customFormat="1" ht="15.75" customHeight="1" x14ac:dyDescent="0.4">
      <c r="B54" s="444">
        <v>48</v>
      </c>
      <c r="C54" s="445" t="str">
        <f>IF(นักเรียน!C53="","",นักเรียน!C53)</f>
        <v/>
      </c>
      <c r="D54" s="446" t="str">
        <f>IF(นักเรียน!E53="","",นักเรียน!E53)</f>
        <v/>
      </c>
      <c r="E54" s="441" t="str">
        <f>IF(คะแนน1!AX53="","",คะแนน1!AX53)</f>
        <v/>
      </c>
      <c r="F54" s="441" t="str">
        <f>IF(คะแนน1!AY53="","",คะแนน1!AY53)</f>
        <v/>
      </c>
      <c r="G54" s="438" t="str">
        <f>IF(คิดวิเคราะห์รายข้อ!I53="","",คิดวิเคราะห์รายข้อ!I53)</f>
        <v/>
      </c>
      <c r="H54" s="438" t="str">
        <f>IF(คิดวิเคราะห์รายข้อ!N53="","",คิดวิเคราะห์รายข้อ!N53)</f>
        <v/>
      </c>
      <c r="I54" s="438" t="str">
        <f>IF(คิดวิเคราะห์รายข้อ!R53="","",คิดวิเคราะห์รายข้อ!R53)</f>
        <v/>
      </c>
      <c r="J54" s="447" t="str">
        <f>คิดวิเคราะห์!L53</f>
        <v/>
      </c>
      <c r="K54" s="448" t="str">
        <f>คิดวิเคราะห์!N53</f>
        <v/>
      </c>
      <c r="L54" s="441" t="str">
        <f>IF(คุณลักษณะรายข้อ!K53="","",คุณลักษณะรายข้อ!K53)</f>
        <v/>
      </c>
      <c r="M54" s="441" t="str">
        <f>IF(คุณลักษณะรายข้อ!P53="","",คุณลักษณะรายข้อ!P53)</f>
        <v/>
      </c>
      <c r="N54" s="443" t="str">
        <f>IF(คุณลักษณะรายข้อ!T53="","",คุณลักษณะรายข้อ!T53)</f>
        <v/>
      </c>
      <c r="O54" s="441" t="str">
        <f>IF(คุณลักษณะรายข้อ!Y53="","",คุณลักษณะรายข้อ!Y53)</f>
        <v/>
      </c>
      <c r="P54" s="441" t="str">
        <f>IF(คุณลักษณะรายข้อ!AD53="","",คุณลักษณะรายข้อ!AD53)</f>
        <v/>
      </c>
      <c r="Q54" s="441" t="str">
        <f>IF(คุณลักษณะรายข้อ!AI53="","",คุณลักษณะรายข้อ!AI53)</f>
        <v/>
      </c>
      <c r="R54" s="441" t="str">
        <f>IF(คุณลักษณะรายข้อ!AO53="","",คุณลักษณะรายข้อ!AO53)</f>
        <v/>
      </c>
      <c r="S54" s="441" t="str">
        <f>IF(คุณลักษณะรายข้อ!AT53="","",คุณลักษณะรายข้อ!AT53)</f>
        <v/>
      </c>
      <c r="T54" s="447" t="str">
        <f>คุณลักษณะ!Y53</f>
        <v/>
      </c>
      <c r="U54" s="447" t="str">
        <f>คุณลักษณะ!AA53</f>
        <v/>
      </c>
      <c r="V54" s="433"/>
    </row>
    <row r="55" spans="2:22" s="50" customFormat="1" ht="15.75" customHeight="1" x14ac:dyDescent="0.4">
      <c r="B55" s="444">
        <v>49</v>
      </c>
      <c r="C55" s="445" t="str">
        <f>IF(นักเรียน!C54="","",นักเรียน!C54)</f>
        <v/>
      </c>
      <c r="D55" s="446" t="str">
        <f>IF(นักเรียน!E54="","",นักเรียน!E54)</f>
        <v/>
      </c>
      <c r="E55" s="441" t="str">
        <f>IF(คะแนน1!AX54="","",คะแนน1!AX54)</f>
        <v/>
      </c>
      <c r="F55" s="441" t="str">
        <f>IF(คะแนน1!AY54="","",คะแนน1!AY54)</f>
        <v/>
      </c>
      <c r="G55" s="438" t="str">
        <f>IF(คิดวิเคราะห์รายข้อ!I54="","",คิดวิเคราะห์รายข้อ!I54)</f>
        <v/>
      </c>
      <c r="H55" s="438" t="str">
        <f>IF(คิดวิเคราะห์รายข้อ!N54="","",คิดวิเคราะห์รายข้อ!N54)</f>
        <v/>
      </c>
      <c r="I55" s="438" t="str">
        <f>IF(คิดวิเคราะห์รายข้อ!R54="","",คิดวิเคราะห์รายข้อ!R54)</f>
        <v/>
      </c>
      <c r="J55" s="447" t="str">
        <f>คิดวิเคราะห์!L54</f>
        <v/>
      </c>
      <c r="K55" s="448" t="str">
        <f>คิดวิเคราะห์!N54</f>
        <v/>
      </c>
      <c r="L55" s="441" t="str">
        <f>IF(คุณลักษณะรายข้อ!K54="","",คุณลักษณะรายข้อ!K54)</f>
        <v/>
      </c>
      <c r="M55" s="441" t="str">
        <f>IF(คุณลักษณะรายข้อ!P54="","",คุณลักษณะรายข้อ!P54)</f>
        <v/>
      </c>
      <c r="N55" s="443" t="str">
        <f>IF(คุณลักษณะรายข้อ!T54="","",คุณลักษณะรายข้อ!T54)</f>
        <v/>
      </c>
      <c r="O55" s="441" t="str">
        <f>IF(คุณลักษณะรายข้อ!Y54="","",คุณลักษณะรายข้อ!Y54)</f>
        <v/>
      </c>
      <c r="P55" s="441" t="str">
        <f>IF(คุณลักษณะรายข้อ!AD54="","",คุณลักษณะรายข้อ!AD54)</f>
        <v/>
      </c>
      <c r="Q55" s="441" t="str">
        <f>IF(คุณลักษณะรายข้อ!AI54="","",คุณลักษณะรายข้อ!AI54)</f>
        <v/>
      </c>
      <c r="R55" s="441" t="str">
        <f>IF(คุณลักษณะรายข้อ!AO54="","",คุณลักษณะรายข้อ!AO54)</f>
        <v/>
      </c>
      <c r="S55" s="441" t="str">
        <f>IF(คุณลักษณะรายข้อ!AT54="","",คุณลักษณะรายข้อ!AT54)</f>
        <v/>
      </c>
      <c r="T55" s="447" t="str">
        <f>คุณลักษณะ!Y54</f>
        <v/>
      </c>
      <c r="U55" s="447" t="str">
        <f>คุณลักษณะ!AA54</f>
        <v/>
      </c>
      <c r="V55" s="433"/>
    </row>
    <row r="56" spans="2:22" s="50" customFormat="1" ht="15.75" customHeight="1" x14ac:dyDescent="0.4">
      <c r="B56" s="449">
        <v>50</v>
      </c>
      <c r="C56" s="450" t="str">
        <f>IF(นักเรียน!C55="","",นักเรียน!C55)</f>
        <v/>
      </c>
      <c r="D56" s="451" t="str">
        <f>IF(นักเรียน!E55="","",นักเรียน!E55)</f>
        <v/>
      </c>
      <c r="E56" s="452" t="str">
        <f>IF(คะแนน1!AX55="","",คะแนน1!AX55)</f>
        <v/>
      </c>
      <c r="F56" s="452" t="str">
        <f>IF(คะแนน1!AY55="","",คะแนน1!AY55)</f>
        <v/>
      </c>
      <c r="G56" s="449" t="str">
        <f>IF(คิดวิเคราะห์รายข้อ!I55="","",คิดวิเคราะห์รายข้อ!I55)</f>
        <v/>
      </c>
      <c r="H56" s="449" t="str">
        <f>IF(คิดวิเคราะห์รายข้อ!N55="","",คิดวิเคราะห์รายข้อ!N55)</f>
        <v/>
      </c>
      <c r="I56" s="449" t="str">
        <f>IF(คิดวิเคราะห์รายข้อ!R55="","",คิดวิเคราะห์รายข้อ!R55)</f>
        <v/>
      </c>
      <c r="J56" s="452" t="str">
        <f>คิดวิเคราะห์!L55</f>
        <v/>
      </c>
      <c r="K56" s="453" t="str">
        <f>คิดวิเคราะห์!N55</f>
        <v/>
      </c>
      <c r="L56" s="452" t="str">
        <f>IF(คุณลักษณะรายข้อ!K55="","",คุณลักษณะรายข้อ!K55)</f>
        <v/>
      </c>
      <c r="M56" s="452" t="str">
        <f>IF(คุณลักษณะรายข้อ!P55="","",คุณลักษณะรายข้อ!P55)</f>
        <v/>
      </c>
      <c r="N56" s="454" t="str">
        <f>IF(คุณลักษณะรายข้อ!T55="","",คุณลักษณะรายข้อ!T55)</f>
        <v/>
      </c>
      <c r="O56" s="452" t="str">
        <f>IF(คุณลักษณะรายข้อ!Y55="","",คุณลักษณะรายข้อ!Y55)</f>
        <v/>
      </c>
      <c r="P56" s="452" t="str">
        <f>IF(คุณลักษณะรายข้อ!AD55="","",คุณลักษณะรายข้อ!AD55)</f>
        <v/>
      </c>
      <c r="Q56" s="452" t="str">
        <f>IF(คุณลักษณะรายข้อ!AI55="","",คุณลักษณะรายข้อ!AI55)</f>
        <v/>
      </c>
      <c r="R56" s="452" t="str">
        <f>IF(คุณลักษณะรายข้อ!AO55="","",คุณลักษณะรายข้อ!AO55)</f>
        <v/>
      </c>
      <c r="S56" s="452" t="str">
        <f>IF(คุณลักษณะรายข้อ!AT55="","",คุณลักษณะรายข้อ!AT55)</f>
        <v/>
      </c>
      <c r="T56" s="452" t="str">
        <f>คุณลักษณะ!Y55</f>
        <v/>
      </c>
      <c r="U56" s="452" t="str">
        <f>คุณลักษณะ!AA55</f>
        <v/>
      </c>
      <c r="V56" s="433"/>
    </row>
    <row r="57" spans="2:22" ht="16.5" customHeight="1" x14ac:dyDescent="0.45">
      <c r="V57" s="433"/>
    </row>
  </sheetData>
  <sheetProtection algorithmName="SHA-512" hashValue="KDvqjUsJ4dMLOV9bXjIWGCRf+BDZdu9RrBQkX7+tjc2x+hwfYVLLI13FECY94aHPr2HuFed0JoL0LofTRboWfg==" saltValue="JQq6Tn9/uCpdHwzLkm5lzg==" spinCount="100000" sheet="1" objects="1" scenarios="1"/>
  <mergeCells count="15">
    <mergeCell ref="U5:U6"/>
    <mergeCell ref="L4:U4"/>
    <mergeCell ref="D2:K2"/>
    <mergeCell ref="D3:K3"/>
    <mergeCell ref="L2:U2"/>
    <mergeCell ref="L3:U3"/>
    <mergeCell ref="G4:K4"/>
    <mergeCell ref="J1:R1"/>
    <mergeCell ref="B4:B6"/>
    <mergeCell ref="C4:C6"/>
    <mergeCell ref="D4:D6"/>
    <mergeCell ref="E4:F4"/>
    <mergeCell ref="F5:F6"/>
    <mergeCell ref="E5:E6"/>
    <mergeCell ref="K5:K6"/>
  </mergeCells>
  <pageMargins left="0.51181102362204722" right="0.11811023622047245" top="0.35433070866141736" bottom="0.15748031496062992" header="0.31496062992125984" footer="0.31496062992125984"/>
  <pageSetup paperSize="9" scale="95" orientation="portrait" blackAndWhite="1" verticalDpi="0" r:id="rId1"/>
  <colBreaks count="1" manualBreakCount="1">
    <brk id="11" min="1" max="55" man="1"/>
  </colBreaks>
  <drawing r:id="rId2"/>
  <picture r:id="rId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B1:AM66"/>
  <sheetViews>
    <sheetView showGridLines="0" showRowColHeaders="0" zoomScaleNormal="100" workbookViewId="0">
      <selection activeCell="P2" sqref="P2"/>
    </sheetView>
  </sheetViews>
  <sheetFormatPr defaultRowHeight="22.5" x14ac:dyDescent="0.45"/>
  <cols>
    <col min="1" max="1" width="7.42578125" style="173" customWidth="1"/>
    <col min="2" max="9" width="9.140625" style="173"/>
    <col min="10" max="10" width="8" style="173" customWidth="1"/>
    <col min="11" max="11" width="7.140625" style="173" customWidth="1"/>
    <col min="12" max="12" width="5.7109375" style="173" customWidth="1"/>
    <col min="13" max="13" width="7.85546875" style="173" customWidth="1"/>
    <col min="14" max="19" width="9.140625" style="173"/>
    <col min="20" max="20" width="9.140625" style="179"/>
    <col min="21" max="21" width="22.28515625" style="179" customWidth="1"/>
    <col min="22" max="22" width="21.5703125" style="179" customWidth="1"/>
    <col min="23" max="23" width="25.140625" style="179" customWidth="1"/>
    <col min="24" max="24" width="21.5703125" style="179" customWidth="1"/>
    <col min="25" max="29" width="11.85546875" style="179" customWidth="1"/>
    <col min="30" max="34" width="9.140625" style="179"/>
    <col min="35" max="35" width="23.85546875" style="179" customWidth="1"/>
    <col min="36" max="36" width="20.140625" style="179" customWidth="1"/>
    <col min="37" max="37" width="14.28515625" style="179" customWidth="1"/>
    <col min="38" max="39" width="9.140625" style="179"/>
    <col min="40" max="16384" width="9.140625" style="173"/>
  </cols>
  <sheetData>
    <row r="1" spans="2:37" ht="37.5" customHeight="1" x14ac:dyDescent="0.45"/>
    <row r="2" spans="2:37" ht="18.75" customHeight="1" x14ac:dyDescent="0.45">
      <c r="B2" s="731" t="str">
        <f>"แผนภูมิแสดงผลสัมฤทธิ์ทางการเรียน  ปีการศึกษา  "&amp;Home!H5</f>
        <v>แผนภูมิแสดงผลสัมฤทธิ์ทางการเรียน  ปีการศึกษา  2558</v>
      </c>
      <c r="C2" s="731"/>
      <c r="D2" s="731"/>
      <c r="E2" s="731"/>
      <c r="F2" s="731"/>
      <c r="G2" s="731"/>
      <c r="H2" s="731"/>
      <c r="I2" s="731"/>
      <c r="J2" s="731"/>
      <c r="K2" s="731"/>
      <c r="L2" s="731"/>
      <c r="M2" s="731"/>
    </row>
    <row r="3" spans="2:37" ht="18.75" customHeight="1" x14ac:dyDescent="0.45">
      <c r="B3" s="732" t="str">
        <f>"  โรงเรียน"&amp;Home!E3&amp;"  "&amp;Home!E4</f>
        <v xml:space="preserve">  โรงเรียนบัวแก้วเกษร  สำนักงานเขตพื้นที่การศึกษามัธยมศึกษา เขต 4</v>
      </c>
      <c r="C3" s="732"/>
      <c r="D3" s="732"/>
      <c r="E3" s="732"/>
      <c r="F3" s="732"/>
      <c r="G3" s="732"/>
      <c r="H3" s="732"/>
      <c r="I3" s="732"/>
      <c r="J3" s="732"/>
      <c r="K3" s="732"/>
      <c r="L3" s="732"/>
      <c r="M3" s="732"/>
    </row>
    <row r="4" spans="2:37" ht="18.75" customHeight="1" x14ac:dyDescent="0.45">
      <c r="B4" s="733" t="str">
        <f>"วิชา"&amp;Home!E11&amp;"   ชั้น"&amp;Home!E9</f>
        <v>วิชา   ชั้น</v>
      </c>
      <c r="C4" s="733"/>
      <c r="D4" s="733"/>
      <c r="E4" s="733"/>
      <c r="F4" s="733"/>
      <c r="G4" s="733"/>
      <c r="H4" s="733"/>
      <c r="I4" s="733"/>
      <c r="J4" s="733"/>
      <c r="K4" s="733"/>
      <c r="L4" s="733"/>
      <c r="M4" s="733"/>
    </row>
    <row r="5" spans="2:37" ht="24" customHeight="1" x14ac:dyDescent="0.45">
      <c r="B5" s="174"/>
      <c r="C5" s="175" t="s">
        <v>546</v>
      </c>
      <c r="D5" s="174"/>
      <c r="E5" s="174"/>
      <c r="F5" s="174"/>
      <c r="G5" s="174"/>
      <c r="H5" s="174"/>
      <c r="I5" s="174"/>
      <c r="J5" s="174"/>
      <c r="K5" s="174"/>
      <c r="L5" s="174"/>
      <c r="M5" s="174"/>
    </row>
    <row r="6" spans="2:37" ht="18.75" customHeight="1" x14ac:dyDescent="0.45">
      <c r="B6" s="176"/>
      <c r="C6" s="176"/>
      <c r="D6" s="176"/>
      <c r="E6" s="176"/>
      <c r="F6" s="176"/>
      <c r="G6" s="176"/>
      <c r="H6" s="176"/>
      <c r="I6" s="176"/>
      <c r="J6" s="176"/>
      <c r="K6" s="176"/>
      <c r="L6" s="176"/>
      <c r="M6" s="176"/>
      <c r="V6" s="180" t="str">
        <f>ปก!Q13</f>
        <v>ร</v>
      </c>
      <c r="W6" s="180" t="str">
        <f>ปก!R13</f>
        <v>มส</v>
      </c>
      <c r="X6" s="180" t="str">
        <f>ปก!O13</f>
        <v>ไม่ผ่าน</v>
      </c>
      <c r="Y6" s="180" t="str">
        <f>ปก!M13</f>
        <v>ผ่าน</v>
      </c>
      <c r="Z6" s="180">
        <f>ปก!L13</f>
        <v>0</v>
      </c>
      <c r="AA6" s="180">
        <f>ปก!K13</f>
        <v>1</v>
      </c>
      <c r="AB6" s="180">
        <f>ปก!J13</f>
        <v>1.5</v>
      </c>
      <c r="AC6" s="180">
        <f>ปก!I13</f>
        <v>2</v>
      </c>
      <c r="AD6" s="180">
        <f>ปก!H13</f>
        <v>2.5</v>
      </c>
      <c r="AE6" s="180">
        <f>ปก!G13</f>
        <v>3</v>
      </c>
      <c r="AF6" s="180">
        <f>ปก!F13</f>
        <v>3.5</v>
      </c>
      <c r="AG6" s="180">
        <f>ปก!E13</f>
        <v>4</v>
      </c>
    </row>
    <row r="7" spans="2:37" ht="18.75" customHeight="1" x14ac:dyDescent="0.45">
      <c r="B7" s="176"/>
      <c r="C7" s="176"/>
      <c r="D7" s="176"/>
      <c r="E7" s="176"/>
      <c r="F7" s="176"/>
      <c r="G7" s="176"/>
      <c r="H7" s="176"/>
      <c r="I7" s="176"/>
      <c r="J7" s="176"/>
      <c r="K7" s="176"/>
      <c r="L7" s="176"/>
      <c r="M7" s="176"/>
      <c r="U7" s="179" t="str">
        <f>"วิชา"&amp;Home!E11</f>
        <v>วิชา</v>
      </c>
      <c r="V7" s="180" t="str">
        <f>ปก!Q14</f>
        <v>-</v>
      </c>
      <c r="W7" s="180" t="str">
        <f>ปก!R14</f>
        <v>-</v>
      </c>
      <c r="X7" s="180" t="str">
        <f>ปก!O14</f>
        <v>-</v>
      </c>
      <c r="Y7" s="180" t="str">
        <f>ปก!M14</f>
        <v>-</v>
      </c>
      <c r="Z7" s="180" t="str">
        <f>ปก!L14</f>
        <v>-</v>
      </c>
      <c r="AA7" s="180" t="str">
        <f>ปก!K14</f>
        <v>-</v>
      </c>
      <c r="AB7" s="180" t="str">
        <f>ปก!J14</f>
        <v>-</v>
      </c>
      <c r="AC7" s="180" t="str">
        <f>ปก!I14</f>
        <v>-</v>
      </c>
      <c r="AD7" s="180" t="str">
        <f>ปก!H14</f>
        <v>-</v>
      </c>
      <c r="AE7" s="180" t="str">
        <f>ปก!G14</f>
        <v>-</v>
      </c>
      <c r="AF7" s="180" t="str">
        <f>ปก!F14</f>
        <v>-</v>
      </c>
      <c r="AG7" s="180" t="str">
        <f>ปก!E14</f>
        <v>-</v>
      </c>
    </row>
    <row r="8" spans="2:37" ht="18.75" customHeight="1" x14ac:dyDescent="0.45">
      <c r="B8" s="176"/>
      <c r="C8" s="176"/>
      <c r="D8" s="176"/>
      <c r="E8" s="176"/>
      <c r="F8" s="176"/>
      <c r="G8" s="176"/>
      <c r="H8" s="176"/>
      <c r="I8" s="176"/>
      <c r="J8" s="176"/>
      <c r="K8" s="176"/>
      <c r="L8" s="176"/>
      <c r="M8" s="176"/>
    </row>
    <row r="9" spans="2:37" ht="18.75" customHeight="1" x14ac:dyDescent="0.45">
      <c r="B9" s="176"/>
      <c r="C9" s="176"/>
      <c r="D9" s="176"/>
      <c r="E9" s="176"/>
      <c r="F9" s="176"/>
      <c r="G9" s="176"/>
      <c r="H9" s="176"/>
      <c r="I9" s="176"/>
      <c r="J9" s="176"/>
      <c r="K9" s="176"/>
      <c r="L9" s="176"/>
      <c r="M9" s="176"/>
    </row>
    <row r="10" spans="2:37" ht="18.75" customHeight="1" x14ac:dyDescent="0.45">
      <c r="B10" s="176"/>
      <c r="C10" s="176"/>
      <c r="D10" s="176"/>
      <c r="E10" s="176"/>
      <c r="F10" s="176"/>
      <c r="G10" s="176"/>
      <c r="H10" s="176"/>
      <c r="I10" s="176"/>
      <c r="J10" s="176"/>
      <c r="K10" s="176"/>
      <c r="L10" s="176"/>
      <c r="M10" s="176"/>
      <c r="V10" s="179" t="s">
        <v>547</v>
      </c>
      <c r="AI10" s="179" t="s">
        <v>556</v>
      </c>
      <c r="AJ10" s="179" t="s">
        <v>557</v>
      </c>
      <c r="AK10" s="179" t="s">
        <v>555</v>
      </c>
    </row>
    <row r="11" spans="2:37" ht="18.75" customHeight="1" x14ac:dyDescent="0.45">
      <c r="B11" s="176"/>
      <c r="C11" s="176"/>
      <c r="D11" s="176"/>
      <c r="E11" s="176"/>
      <c r="F11" s="176"/>
      <c r="G11" s="176"/>
      <c r="H11" s="176"/>
      <c r="I11" s="176"/>
      <c r="J11" s="176"/>
      <c r="K11" s="176"/>
      <c r="L11" s="176"/>
      <c r="M11" s="176"/>
      <c r="V11" s="180" t="s">
        <v>548</v>
      </c>
      <c r="W11" s="180" t="s">
        <v>549</v>
      </c>
      <c r="X11" s="180" t="s">
        <v>550</v>
      </c>
      <c r="Y11" s="180" t="s">
        <v>551</v>
      </c>
      <c r="AI11" s="181" t="str">
        <f>IF(OR(นักเรียน!N6="ออก",คะแนน1!AZ6="ร",คะแนน1!AZ6="มส",คะแนน1!AK6=""),"",คะแนน1!AK6/คะแนน1!$AK$5*100)</f>
        <v/>
      </c>
      <c r="AJ11" s="181" t="str">
        <f>IF(OR(นักเรียน!N6="ออก",คะแนน1!AZ6="ร",คะแนน1!AZ6="มส",คะแนน1!AW6=""),"",คะแนน1!AW6/คะแนน1!$AW$5*100)</f>
        <v/>
      </c>
      <c r="AK11" s="181" t="str">
        <f>IF(OR(นักเรียน!N6="ออก",คะแนน1!AZ6="ร",คะแนน1!AZ6="มส",คะแนน1!AX6=""),"",คะแนน1!AX6)</f>
        <v/>
      </c>
    </row>
    <row r="12" spans="2:37" ht="18.75" customHeight="1" x14ac:dyDescent="0.45">
      <c r="B12" s="176"/>
      <c r="C12" s="176"/>
      <c r="D12" s="176"/>
      <c r="E12" s="176"/>
      <c r="F12" s="176"/>
      <c r="G12" s="176"/>
      <c r="H12" s="176"/>
      <c r="I12" s="176"/>
      <c r="J12" s="176"/>
      <c r="K12" s="176"/>
      <c r="L12" s="176"/>
      <c r="M12" s="176"/>
      <c r="U12" s="179" t="s">
        <v>552</v>
      </c>
      <c r="V12" s="180" t="str">
        <f>ปก!H19</f>
        <v>-</v>
      </c>
      <c r="W12" s="180" t="str">
        <f>ปก!F19</f>
        <v>-</v>
      </c>
      <c r="X12" s="180" t="str">
        <f>ปก!D19</f>
        <v>-</v>
      </c>
      <c r="Y12" s="180" t="str">
        <f>ปก!B19</f>
        <v>-</v>
      </c>
      <c r="AI12" s="181" t="str">
        <f>IF(OR(นักเรียน!N7="ออก",คะแนน1!AZ7="ร",คะแนน1!AZ7="มส",คะแนน1!AK7=""),"",คะแนน1!AK7/คะแนน1!$AK$5*100)</f>
        <v/>
      </c>
      <c r="AJ12" s="181" t="str">
        <f>IF(OR(นักเรียน!N7="ออก",คะแนน1!AZ7="ร",คะแนน1!AZ7="มส",คะแนน1!AW7=""),"",คะแนน1!AW7/คะแนน1!$AW$5*100)</f>
        <v/>
      </c>
      <c r="AK12" s="181" t="str">
        <f>IF(OR(นักเรียน!N7="ออก",คะแนน1!AZ7="ร",คะแนน1!AZ7="มส",คะแนน1!AX7=""),"",คะแนน1!AX7)</f>
        <v/>
      </c>
    </row>
    <row r="13" spans="2:37" ht="18.75" customHeight="1" x14ac:dyDescent="0.45">
      <c r="B13" s="176"/>
      <c r="C13" s="176"/>
      <c r="D13" s="176"/>
      <c r="E13" s="176"/>
      <c r="F13" s="176"/>
      <c r="G13" s="176"/>
      <c r="H13" s="176"/>
      <c r="I13" s="176"/>
      <c r="J13" s="176"/>
      <c r="K13" s="176"/>
      <c r="L13" s="176"/>
      <c r="M13" s="176"/>
      <c r="U13" s="179" t="s">
        <v>553</v>
      </c>
      <c r="V13" s="180" t="str">
        <f>ปก!Q19</f>
        <v>-</v>
      </c>
      <c r="W13" s="180" t="str">
        <f>ปก!O19</f>
        <v>-</v>
      </c>
      <c r="X13" s="180" t="str">
        <f>ปก!M19</f>
        <v>-</v>
      </c>
      <c r="Y13" s="180" t="str">
        <f>ปก!K19</f>
        <v>-</v>
      </c>
      <c r="AI13" s="181" t="str">
        <f>IF(OR(นักเรียน!N8="ออก",คะแนน1!AZ8="ร",คะแนน1!AZ8="มส",คะแนน1!AK8=""),"",คะแนน1!AK8/คะแนน1!$AK$5*100)</f>
        <v/>
      </c>
      <c r="AJ13" s="181" t="str">
        <f>IF(OR(นักเรียน!N8="ออก",คะแนน1!AZ8="ร",คะแนน1!AZ8="มส",คะแนน1!AW8=""),"",คะแนน1!AW8/คะแนน1!$AW$5*100)</f>
        <v/>
      </c>
      <c r="AK13" s="181" t="str">
        <f>IF(OR(นักเรียน!N8="ออก",คะแนน1!AZ8="ร",คะแนน1!AZ8="มส",คะแนน1!AX8=""),"",คะแนน1!AX8)</f>
        <v/>
      </c>
    </row>
    <row r="14" spans="2:37" ht="18.75" customHeight="1" x14ac:dyDescent="0.45">
      <c r="B14" s="176"/>
      <c r="C14" s="176"/>
      <c r="D14" s="176"/>
      <c r="E14" s="176"/>
      <c r="F14" s="176"/>
      <c r="G14" s="176"/>
      <c r="H14" s="176"/>
      <c r="I14" s="176"/>
      <c r="J14" s="176"/>
      <c r="K14" s="176"/>
      <c r="L14" s="176"/>
      <c r="M14" s="176"/>
      <c r="AI14" s="181" t="str">
        <f>IF(OR(นักเรียน!N9="ออก",คะแนน1!AZ9="ร",คะแนน1!AZ9="มส",คะแนน1!AK9=""),"",คะแนน1!AK9/คะแนน1!$AK$5*100)</f>
        <v/>
      </c>
      <c r="AJ14" s="181" t="str">
        <f>IF(OR(นักเรียน!N9="ออก",คะแนน1!AZ9="ร",คะแนน1!AZ9="มส",คะแนน1!AW9=""),"",คะแนน1!AW9/คะแนน1!$AW$5*100)</f>
        <v/>
      </c>
      <c r="AK14" s="181" t="str">
        <f>IF(OR(นักเรียน!N9="ออก",คะแนน1!AZ9="ร",คะแนน1!AZ9="มส",คะแนน1!AX9=""),"",คะแนน1!AX9)</f>
        <v/>
      </c>
    </row>
    <row r="15" spans="2:37" ht="18.75" customHeight="1" x14ac:dyDescent="0.45">
      <c r="B15" s="176"/>
      <c r="C15" s="176"/>
      <c r="D15" s="176"/>
      <c r="E15" s="176"/>
      <c r="F15" s="176"/>
      <c r="G15" s="176"/>
      <c r="H15" s="176"/>
      <c r="I15" s="176"/>
      <c r="J15" s="176"/>
      <c r="K15" s="176"/>
      <c r="L15" s="176"/>
      <c r="M15" s="176"/>
      <c r="V15" s="179" t="s">
        <v>554</v>
      </c>
      <c r="AI15" s="181" t="str">
        <f>IF(OR(นักเรียน!N10="ออก",คะแนน1!AZ10="ร",คะแนน1!AZ10="มส",คะแนน1!AK10=""),"",คะแนน1!AK10/คะแนน1!$AK$5*100)</f>
        <v/>
      </c>
      <c r="AJ15" s="181" t="str">
        <f>IF(OR(นักเรียน!N10="ออก",คะแนน1!AZ10="ร",คะแนน1!AZ10="มส",คะแนน1!AW10=""),"",คะแนน1!AW10/คะแนน1!$AW$5*100)</f>
        <v/>
      </c>
      <c r="AK15" s="181" t="str">
        <f>IF(OR(นักเรียน!N10="ออก",คะแนน1!AZ10="ร",คะแนน1!AZ10="มส",คะแนน1!AX10=""),"",คะแนน1!AX10)</f>
        <v/>
      </c>
    </row>
    <row r="16" spans="2:37" ht="18.75" customHeight="1" x14ac:dyDescent="0.45">
      <c r="B16" s="176"/>
      <c r="C16" s="176"/>
      <c r="D16" s="176"/>
      <c r="E16" s="176"/>
      <c r="F16" s="176"/>
      <c r="G16" s="176"/>
      <c r="H16" s="176"/>
      <c r="I16" s="176"/>
      <c r="J16" s="176"/>
      <c r="K16" s="176"/>
      <c r="L16" s="176"/>
      <c r="M16" s="176"/>
      <c r="V16" s="179" t="s">
        <v>560</v>
      </c>
      <c r="W16" s="179" t="s">
        <v>561</v>
      </c>
      <c r="X16" s="179" t="s">
        <v>555</v>
      </c>
      <c r="AI16" s="181" t="str">
        <f>IF(OR(นักเรียน!N11="ออก",คะแนน1!AZ11="ร",คะแนน1!AZ11="มส",คะแนน1!AK11=""),"",คะแนน1!AK11/คะแนน1!$AK$5*100)</f>
        <v/>
      </c>
      <c r="AJ16" s="181" t="str">
        <f>IF(OR(นักเรียน!N11="ออก",คะแนน1!AZ11="ร",คะแนน1!AZ11="มส",คะแนน1!AW11=""),"",คะแนน1!AW11/คะแนน1!$AW$5*100)</f>
        <v/>
      </c>
      <c r="AK16" s="181" t="str">
        <f>IF(OR(นักเรียน!N11="ออก",คะแนน1!AZ11="ร",คะแนน1!AZ11="มส",คะแนน1!AX11=""),"",คะแนน1!AX11)</f>
        <v/>
      </c>
    </row>
    <row r="17" spans="2:37" ht="18.75" customHeight="1" x14ac:dyDescent="0.45">
      <c r="B17" s="176"/>
      <c r="C17" s="176"/>
      <c r="D17" s="176"/>
      <c r="E17" s="176"/>
      <c r="F17" s="176"/>
      <c r="G17" s="176"/>
      <c r="H17" s="176"/>
      <c r="I17" s="176"/>
      <c r="J17" s="176"/>
      <c r="K17" s="176"/>
      <c r="L17" s="176"/>
      <c r="M17" s="176"/>
      <c r="U17" s="179" t="s">
        <v>554</v>
      </c>
      <c r="V17" s="182" t="e">
        <f>AVERAGE(AI11:AI60)</f>
        <v>#DIV/0!</v>
      </c>
      <c r="W17" s="181" t="e">
        <f>AVERAGE(AJ11:AJ60)</f>
        <v>#DIV/0!</v>
      </c>
      <c r="X17" s="181" t="e">
        <f>AVERAGE(AK11:AK60)</f>
        <v>#DIV/0!</v>
      </c>
      <c r="AI17" s="181" t="str">
        <f>IF(OR(นักเรียน!N12="ออก",คะแนน1!AZ12="ร",คะแนน1!AZ12="มส",คะแนน1!AK12=""),"",คะแนน1!AK12/คะแนน1!$AK$5*100)</f>
        <v/>
      </c>
      <c r="AJ17" s="181" t="str">
        <f>IF(OR(นักเรียน!N12="ออก",คะแนน1!AZ12="ร",คะแนน1!AZ12="มส",คะแนน1!AW12=""),"",คะแนน1!AW12/คะแนน1!$AW$5*100)</f>
        <v/>
      </c>
      <c r="AK17" s="181" t="str">
        <f>IF(OR(นักเรียน!N12="ออก",คะแนน1!AZ12="ร",คะแนน1!AZ12="มส",คะแนน1!AX12=""),"",คะแนน1!AX12)</f>
        <v/>
      </c>
    </row>
    <row r="18" spans="2:37" ht="11.25" customHeight="1" x14ac:dyDescent="0.45">
      <c r="B18" s="176"/>
      <c r="C18" s="176"/>
      <c r="D18" s="176"/>
      <c r="E18" s="176"/>
      <c r="F18" s="176"/>
      <c r="G18" s="176"/>
      <c r="H18" s="176"/>
      <c r="I18" s="176"/>
      <c r="J18" s="176"/>
      <c r="K18" s="176"/>
      <c r="L18" s="176"/>
      <c r="M18" s="176"/>
      <c r="AI18" s="181" t="str">
        <f>IF(OR(นักเรียน!N13="ออก",คะแนน1!AZ13="ร",คะแนน1!AZ13="มส",คะแนน1!AK13=""),"",คะแนน1!AK13/คะแนน1!$AK$5*100)</f>
        <v/>
      </c>
      <c r="AJ18" s="181" t="str">
        <f>IF(OR(นักเรียน!N13="ออก",คะแนน1!AZ13="ร",คะแนน1!AZ13="มส",คะแนน1!AW13=""),"",คะแนน1!AW13/คะแนน1!$AW$5*100)</f>
        <v/>
      </c>
      <c r="AK18" s="181" t="str">
        <f>IF(OR(นักเรียน!N13="ออก",คะแนน1!AZ13="ร",คะแนน1!AZ13="มส",คะแนน1!AX13=""),"",คะแนน1!AX13)</f>
        <v/>
      </c>
    </row>
    <row r="19" spans="2:37" ht="16.5" customHeight="1" x14ac:dyDescent="0.45">
      <c r="B19" s="176"/>
      <c r="C19" s="176" t="s">
        <v>547</v>
      </c>
      <c r="D19" s="176"/>
      <c r="E19" s="176"/>
      <c r="F19" s="176"/>
      <c r="G19" s="176"/>
      <c r="H19" s="176"/>
      <c r="I19" s="176"/>
      <c r="J19" s="176"/>
      <c r="K19" s="176"/>
      <c r="L19" s="176"/>
      <c r="M19" s="176"/>
      <c r="AI19" s="181" t="str">
        <f>IF(OR(นักเรียน!N14="ออก",คะแนน1!AZ14="ร",คะแนน1!AZ14="มส",คะแนน1!AK14=""),"",คะแนน1!AK14/คะแนน1!$AK$5*100)</f>
        <v/>
      </c>
      <c r="AJ19" s="181" t="str">
        <f>IF(OR(นักเรียน!N14="ออก",คะแนน1!AZ14="ร",คะแนน1!AZ14="มส",คะแนน1!AW14=""),"",คะแนน1!AW14/คะแนน1!$AW$5*100)</f>
        <v/>
      </c>
      <c r="AK19" s="181" t="str">
        <f>IF(OR(นักเรียน!N14="ออก",คะแนน1!AZ14="ร",คะแนน1!AZ14="มส",คะแนน1!AX14=""),"",คะแนน1!AX14)</f>
        <v/>
      </c>
    </row>
    <row r="20" spans="2:37" ht="18.75" customHeight="1" x14ac:dyDescent="0.45">
      <c r="B20" s="176"/>
      <c r="C20" s="176"/>
      <c r="D20" s="176"/>
      <c r="E20" s="176"/>
      <c r="F20" s="176"/>
      <c r="G20" s="176"/>
      <c r="H20" s="176"/>
      <c r="I20" s="176"/>
      <c r="J20" s="176"/>
      <c r="K20" s="176"/>
      <c r="L20" s="176"/>
      <c r="M20" s="176"/>
      <c r="AI20" s="181" t="str">
        <f>IF(OR(นักเรียน!N15="ออก",คะแนน1!AZ15="ร",คะแนน1!AZ15="มส",คะแนน1!AK15=""),"",คะแนน1!AK15/คะแนน1!$AK$5*100)</f>
        <v/>
      </c>
      <c r="AJ20" s="181" t="str">
        <f>IF(OR(นักเรียน!N15="ออก",คะแนน1!AZ15="ร",คะแนน1!AZ15="มส",คะแนน1!AW15=""),"",คะแนน1!AW15/คะแนน1!$AW$5*100)</f>
        <v/>
      </c>
      <c r="AK20" s="181" t="str">
        <f>IF(OR(นักเรียน!N15="ออก",คะแนน1!AZ15="ร",คะแนน1!AZ15="มส",คะแนน1!AX15=""),"",คะแนน1!AX15)</f>
        <v/>
      </c>
    </row>
    <row r="21" spans="2:37" ht="18.75" customHeight="1" x14ac:dyDescent="0.45">
      <c r="B21" s="176"/>
      <c r="C21" s="176"/>
      <c r="D21" s="176"/>
      <c r="E21" s="176"/>
      <c r="F21" s="176"/>
      <c r="G21" s="176"/>
      <c r="H21" s="176"/>
      <c r="I21" s="176"/>
      <c r="J21" s="176"/>
      <c r="K21" s="176"/>
      <c r="L21" s="176"/>
      <c r="M21" s="176"/>
      <c r="AI21" s="181" t="str">
        <f>IF(OR(นักเรียน!N16="ออก",คะแนน1!AZ16="ร",คะแนน1!AZ16="มส",คะแนน1!AK16=""),"",คะแนน1!AK16/คะแนน1!$AK$5*100)</f>
        <v/>
      </c>
      <c r="AJ21" s="181" t="str">
        <f>IF(OR(นักเรียน!N16="ออก",คะแนน1!AZ16="ร",คะแนน1!AZ16="มส",คะแนน1!AW16=""),"",คะแนน1!AW16/คะแนน1!$AW$5*100)</f>
        <v/>
      </c>
      <c r="AK21" s="181" t="str">
        <f>IF(OR(นักเรียน!N16="ออก",คะแนน1!AZ16="ร",คะแนน1!AZ16="มส",คะแนน1!AX16=""),"",คะแนน1!AX16)</f>
        <v/>
      </c>
    </row>
    <row r="22" spans="2:37" ht="18.75" customHeight="1" x14ac:dyDescent="0.45">
      <c r="B22" s="176"/>
      <c r="C22" s="176"/>
      <c r="D22" s="176"/>
      <c r="E22" s="176"/>
      <c r="F22" s="176"/>
      <c r="G22" s="176"/>
      <c r="H22" s="176"/>
      <c r="I22" s="176"/>
      <c r="J22" s="176"/>
      <c r="K22" s="176"/>
      <c r="L22" s="176"/>
      <c r="M22" s="176"/>
      <c r="AI22" s="181" t="str">
        <f>IF(OR(นักเรียน!N17="ออก",คะแนน1!AZ17="ร",คะแนน1!AZ17="มส",คะแนน1!AK17=""),"",คะแนน1!AK17/คะแนน1!$AK$5*100)</f>
        <v/>
      </c>
      <c r="AJ22" s="181" t="str">
        <f>IF(OR(นักเรียน!N17="ออก",คะแนน1!AZ17="ร",คะแนน1!AZ17="มส",คะแนน1!AW17=""),"",คะแนน1!AW17/คะแนน1!$AW$5*100)</f>
        <v/>
      </c>
      <c r="AK22" s="181" t="str">
        <f>IF(OR(นักเรียน!N17="ออก",คะแนน1!AZ17="ร",คะแนน1!AZ17="มส",คะแนน1!AX17=""),"",คะแนน1!AX17)</f>
        <v/>
      </c>
    </row>
    <row r="23" spans="2:37" ht="18.75" customHeight="1" x14ac:dyDescent="0.45">
      <c r="B23" s="176"/>
      <c r="C23" s="176"/>
      <c r="D23" s="176"/>
      <c r="E23" s="176"/>
      <c r="F23" s="176"/>
      <c r="G23" s="176"/>
      <c r="H23" s="176"/>
      <c r="I23" s="176"/>
      <c r="J23" s="176"/>
      <c r="K23" s="176"/>
      <c r="L23" s="176"/>
      <c r="M23" s="176"/>
      <c r="AI23" s="181" t="str">
        <f>IF(OR(นักเรียน!N18="ออก",คะแนน1!AZ18="ร",คะแนน1!AZ18="มส",คะแนน1!AK18=""),"",คะแนน1!AK18/คะแนน1!$AK$5*100)</f>
        <v/>
      </c>
      <c r="AJ23" s="181" t="str">
        <f>IF(OR(นักเรียน!N18="ออก",คะแนน1!AZ18="ร",คะแนน1!AZ18="มส",คะแนน1!AW18=""),"",คะแนน1!AW18/คะแนน1!$AW$5*100)</f>
        <v/>
      </c>
      <c r="AK23" s="181" t="str">
        <f>IF(OR(นักเรียน!N18="ออก",คะแนน1!AZ18="ร",คะแนน1!AZ18="มส",คะแนน1!AX18=""),"",คะแนน1!AX18)</f>
        <v/>
      </c>
    </row>
    <row r="24" spans="2:37" ht="18.75" customHeight="1" x14ac:dyDescent="0.45">
      <c r="B24" s="176"/>
      <c r="C24" s="176"/>
      <c r="D24" s="176"/>
      <c r="E24" s="176"/>
      <c r="F24" s="176"/>
      <c r="G24" s="176"/>
      <c r="H24" s="176"/>
      <c r="I24" s="176"/>
      <c r="J24" s="176"/>
      <c r="K24" s="176"/>
      <c r="L24" s="176"/>
      <c r="M24" s="176"/>
      <c r="AI24" s="181" t="str">
        <f>IF(OR(นักเรียน!N19="ออก",คะแนน1!AZ19="ร",คะแนน1!AZ19="มส",คะแนน1!AK19=""),"",คะแนน1!AK19/คะแนน1!$AK$5*100)</f>
        <v/>
      </c>
      <c r="AJ24" s="181" t="str">
        <f>IF(OR(นักเรียน!N19="ออก",คะแนน1!AZ19="ร",คะแนน1!AZ19="มส",คะแนน1!AW19=""),"",คะแนน1!AW19/คะแนน1!$AW$5*100)</f>
        <v/>
      </c>
      <c r="AK24" s="181" t="str">
        <f>IF(OR(นักเรียน!N19="ออก",คะแนน1!AZ19="ร",คะแนน1!AZ19="มส",คะแนน1!AX19=""),"",คะแนน1!AX19)</f>
        <v/>
      </c>
    </row>
    <row r="25" spans="2:37" ht="18.75" customHeight="1" x14ac:dyDescent="0.45">
      <c r="B25" s="176"/>
      <c r="C25" s="176"/>
      <c r="D25" s="176"/>
      <c r="E25" s="176"/>
      <c r="F25" s="176"/>
      <c r="G25" s="176"/>
      <c r="H25" s="176"/>
      <c r="I25" s="176"/>
      <c r="J25" s="176"/>
      <c r="K25" s="176"/>
      <c r="L25" s="176"/>
      <c r="M25" s="176"/>
      <c r="AI25" s="181" t="str">
        <f>IF(OR(นักเรียน!N20="ออก",คะแนน1!AZ20="ร",คะแนน1!AZ20="มส",คะแนน1!AK20=""),"",คะแนน1!AK20/คะแนน1!$AK$5*100)</f>
        <v/>
      </c>
      <c r="AJ25" s="181" t="str">
        <f>IF(OR(นักเรียน!N20="ออก",คะแนน1!AZ20="ร",คะแนน1!AZ20="มส",คะแนน1!AW20=""),"",คะแนน1!AW20/คะแนน1!$AW$5*100)</f>
        <v/>
      </c>
      <c r="AK25" s="181" t="str">
        <f>IF(OR(นักเรียน!N20="ออก",คะแนน1!AZ20="ร",คะแนน1!AZ20="มส",คะแนน1!AX20=""),"",คะแนน1!AX20)</f>
        <v/>
      </c>
    </row>
    <row r="26" spans="2:37" ht="18.75" customHeight="1" x14ac:dyDescent="0.45">
      <c r="B26" s="176"/>
      <c r="C26" s="176"/>
      <c r="D26" s="176"/>
      <c r="E26" s="176"/>
      <c r="F26" s="176"/>
      <c r="G26" s="176"/>
      <c r="H26" s="176"/>
      <c r="I26" s="176"/>
      <c r="J26" s="176"/>
      <c r="K26" s="176"/>
      <c r="L26" s="176"/>
      <c r="M26" s="176"/>
      <c r="AI26" s="181" t="str">
        <f>IF(OR(นักเรียน!N21="ออก",คะแนน1!AZ21="ร",คะแนน1!AZ21="มส",คะแนน1!AK21=""),"",คะแนน1!AK21/คะแนน1!$AK$5*100)</f>
        <v/>
      </c>
      <c r="AJ26" s="181" t="str">
        <f>IF(OR(นักเรียน!N21="ออก",คะแนน1!AZ21="ร",คะแนน1!AZ21="มส",คะแนน1!AW21=""),"",คะแนน1!AW21/คะแนน1!$AW$5*100)</f>
        <v/>
      </c>
      <c r="AK26" s="181" t="str">
        <f>IF(OR(นักเรียน!N21="ออก",คะแนน1!AZ21="ร",คะแนน1!AZ21="มส",คะแนน1!AX21=""),"",คะแนน1!AX21)</f>
        <v/>
      </c>
    </row>
    <row r="27" spans="2:37" ht="18.75" customHeight="1" x14ac:dyDescent="0.45">
      <c r="B27" s="176"/>
      <c r="C27" s="176"/>
      <c r="D27" s="176"/>
      <c r="E27" s="176"/>
      <c r="F27" s="176"/>
      <c r="G27" s="176"/>
      <c r="H27" s="176"/>
      <c r="I27" s="176"/>
      <c r="J27" s="176"/>
      <c r="K27" s="176"/>
      <c r="L27" s="176"/>
      <c r="M27" s="176"/>
      <c r="AI27" s="181" t="str">
        <f>IF(OR(นักเรียน!N22="ออก",คะแนน1!AZ22="ร",คะแนน1!AZ22="มส",คะแนน1!AK22=""),"",คะแนน1!AK22/คะแนน1!$AK$5*100)</f>
        <v/>
      </c>
      <c r="AJ27" s="181" t="str">
        <f>IF(OR(นักเรียน!N22="ออก",คะแนน1!AZ22="ร",คะแนน1!AZ22="มส",คะแนน1!AW22=""),"",คะแนน1!AW22/คะแนน1!$AW$5*100)</f>
        <v/>
      </c>
      <c r="AK27" s="181" t="str">
        <f>IF(OR(นักเรียน!N22="ออก",คะแนน1!AZ22="ร",คะแนน1!AZ22="มส",คะแนน1!AX22=""),"",คะแนน1!AX22)</f>
        <v/>
      </c>
    </row>
    <row r="28" spans="2:37" ht="18.75" customHeight="1" x14ac:dyDescent="0.45"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AI28" s="181" t="str">
        <f>IF(OR(นักเรียน!N23="ออก",คะแนน1!AZ23="ร",คะแนน1!AZ23="มส",คะแนน1!AK23=""),"",คะแนน1!AK23/คะแนน1!$AK$5*100)</f>
        <v/>
      </c>
      <c r="AJ28" s="181" t="str">
        <f>IF(OR(นักเรียน!N23="ออก",คะแนน1!AZ23="ร",คะแนน1!AZ23="มส",คะแนน1!AW23=""),"",คะแนน1!AW23/คะแนน1!$AW$5*100)</f>
        <v/>
      </c>
      <c r="AK28" s="181" t="str">
        <f>IF(OR(นักเรียน!N23="ออก",คะแนน1!AZ23="ร",คะแนน1!AZ23="มส",คะแนน1!AX23=""),"",คะแนน1!AX23)</f>
        <v/>
      </c>
    </row>
    <row r="29" spans="2:37" ht="18.75" customHeight="1" x14ac:dyDescent="0.45">
      <c r="B29" s="176"/>
      <c r="C29" s="176"/>
      <c r="D29" s="176"/>
      <c r="E29" s="176"/>
      <c r="F29" s="176"/>
      <c r="G29" s="176"/>
      <c r="H29" s="176"/>
      <c r="I29" s="176"/>
      <c r="J29" s="176"/>
      <c r="K29" s="176"/>
      <c r="L29" s="176"/>
      <c r="M29" s="176"/>
      <c r="AI29" s="181" t="str">
        <f>IF(OR(นักเรียน!N24="ออก",คะแนน1!AZ24="ร",คะแนน1!AZ24="มส",คะแนน1!AK24=""),"",คะแนน1!AK24/คะแนน1!$AK$5*100)</f>
        <v/>
      </c>
      <c r="AJ29" s="181" t="str">
        <f>IF(OR(นักเรียน!N24="ออก",คะแนน1!AZ24="ร",คะแนน1!AZ24="มส",คะแนน1!AW24=""),"",คะแนน1!AW24/คะแนน1!$AW$5*100)</f>
        <v/>
      </c>
      <c r="AK29" s="181" t="str">
        <f>IF(OR(นักเรียน!N24="ออก",คะแนน1!AZ24="ร",คะแนน1!AZ24="มส",คะแนน1!AX24=""),"",คะแนน1!AX24)</f>
        <v/>
      </c>
    </row>
    <row r="30" spans="2:37" ht="18.75" customHeight="1" x14ac:dyDescent="0.45">
      <c r="B30" s="176"/>
      <c r="C30" s="176"/>
      <c r="D30" s="176"/>
      <c r="E30" s="176"/>
      <c r="F30" s="176"/>
      <c r="G30" s="176"/>
      <c r="H30" s="176"/>
      <c r="I30" s="176"/>
      <c r="J30" s="176"/>
      <c r="K30" s="176"/>
      <c r="L30" s="176"/>
      <c r="M30" s="176"/>
      <c r="AI30" s="181" t="str">
        <f>IF(OR(นักเรียน!N25="ออก",คะแนน1!AZ25="ร",คะแนน1!AZ25="มส",คะแนน1!AK25=""),"",คะแนน1!AK25/คะแนน1!$AK$5*100)</f>
        <v/>
      </c>
      <c r="AJ30" s="181" t="str">
        <f>IF(OR(นักเรียน!N25="ออก",คะแนน1!AZ25="ร",คะแนน1!AZ25="มส",คะแนน1!AW25=""),"",คะแนน1!AW25/คะแนน1!$AW$5*100)</f>
        <v/>
      </c>
      <c r="AK30" s="181" t="str">
        <f>IF(OR(นักเรียน!N25="ออก",คะแนน1!AZ25="ร",คะแนน1!AZ25="มส",คะแนน1!AX25=""),"",คะแนน1!AX25)</f>
        <v/>
      </c>
    </row>
    <row r="31" spans="2:37" ht="18.75" customHeight="1" x14ac:dyDescent="0.45">
      <c r="B31" s="176"/>
      <c r="C31" s="176"/>
      <c r="D31" s="176"/>
      <c r="E31" s="176"/>
      <c r="F31" s="176"/>
      <c r="G31" s="176"/>
      <c r="H31" s="176"/>
      <c r="I31" s="176"/>
      <c r="J31" s="176"/>
      <c r="K31" s="176"/>
      <c r="L31" s="176"/>
      <c r="M31" s="176"/>
      <c r="AI31" s="181" t="str">
        <f>IF(OR(นักเรียน!N26="ออก",คะแนน1!AZ26="ร",คะแนน1!AZ26="มส",คะแนน1!AK26=""),"",คะแนน1!AK26/คะแนน1!$AK$5*100)</f>
        <v/>
      </c>
      <c r="AJ31" s="181" t="str">
        <f>IF(OR(นักเรียน!N26="ออก",คะแนน1!AZ26="ร",คะแนน1!AZ26="มส",คะแนน1!AW26=""),"",คะแนน1!AW26/คะแนน1!$AW$5*100)</f>
        <v/>
      </c>
      <c r="AK31" s="181" t="str">
        <f>IF(OR(นักเรียน!N26="ออก",คะแนน1!AZ26="ร",คะแนน1!AZ26="มส",คะแนน1!AX26=""),"",คะแนน1!AX26)</f>
        <v/>
      </c>
    </row>
    <row r="32" spans="2:37" ht="6" customHeight="1" x14ac:dyDescent="0.45">
      <c r="B32" s="176"/>
      <c r="C32" s="176"/>
      <c r="D32" s="176"/>
      <c r="E32" s="176"/>
      <c r="F32" s="176"/>
      <c r="G32" s="176"/>
      <c r="H32" s="176"/>
      <c r="I32" s="176"/>
      <c r="J32" s="176"/>
      <c r="K32" s="176"/>
      <c r="L32" s="176"/>
      <c r="M32" s="176"/>
      <c r="AI32" s="181" t="str">
        <f>IF(OR(นักเรียน!N27="ออก",คะแนน1!AZ27="ร",คะแนน1!AZ27="มส",คะแนน1!AK27=""),"",คะแนน1!AK27/คะแนน1!$AK$5*100)</f>
        <v/>
      </c>
      <c r="AJ32" s="181" t="str">
        <f>IF(OR(นักเรียน!N27="ออก",คะแนน1!AZ27="ร",คะแนน1!AZ27="มส",คะแนน1!AW27=""),"",คะแนน1!AW27/คะแนน1!$AW$5*100)</f>
        <v/>
      </c>
      <c r="AK32" s="181" t="str">
        <f>IF(OR(นักเรียน!N27="ออก",คะแนน1!AZ27="ร",คะแนน1!AZ27="มส",คะแนน1!AX27=""),"",คะแนน1!AX27)</f>
        <v/>
      </c>
    </row>
    <row r="33" spans="2:37" ht="20.25" customHeight="1" x14ac:dyDescent="0.45">
      <c r="B33" s="176"/>
      <c r="C33" s="176" t="s">
        <v>558</v>
      </c>
      <c r="D33" s="176"/>
      <c r="E33" s="176"/>
      <c r="F33" s="176"/>
      <c r="G33" s="176"/>
      <c r="H33" s="176"/>
      <c r="I33" s="176"/>
      <c r="J33" s="176"/>
      <c r="K33" s="176"/>
      <c r="L33" s="176"/>
      <c r="M33" s="176"/>
      <c r="AI33" s="181" t="str">
        <f>IF(OR(นักเรียน!N28="ออก",คะแนน1!AZ28="ร",คะแนน1!AZ28="มส",คะแนน1!AK28=""),"",คะแนน1!AK28/คะแนน1!$AK$5*100)</f>
        <v/>
      </c>
      <c r="AJ33" s="181" t="str">
        <f>IF(OR(นักเรียน!N28="ออก",คะแนน1!AZ28="ร",คะแนน1!AZ28="มส",คะแนน1!AW28=""),"",คะแนน1!AW28/คะแนน1!$AW$5*100)</f>
        <v/>
      </c>
      <c r="AK33" s="181" t="str">
        <f>IF(OR(นักเรียน!N28="ออก",คะแนน1!AZ28="ร",คะแนน1!AZ28="มส",คะแนน1!AX28=""),"",คะแนน1!AX28)</f>
        <v/>
      </c>
    </row>
    <row r="34" spans="2:37" x14ac:dyDescent="0.45">
      <c r="B34" s="176"/>
      <c r="C34" s="176"/>
      <c r="D34" s="176"/>
      <c r="E34" s="176"/>
      <c r="F34" s="176"/>
      <c r="G34" s="176"/>
      <c r="H34" s="176"/>
      <c r="I34" s="176"/>
      <c r="J34" s="176"/>
      <c r="K34" s="176"/>
      <c r="L34" s="176"/>
      <c r="M34" s="176"/>
      <c r="AI34" s="181" t="str">
        <f>IF(OR(นักเรียน!N29="ออก",คะแนน1!AZ29="ร",คะแนน1!AZ29="มส",คะแนน1!AK29=""),"",คะแนน1!AK29/คะแนน1!$AK$5*100)</f>
        <v/>
      </c>
      <c r="AJ34" s="181" t="str">
        <f>IF(OR(นักเรียน!N29="ออก",คะแนน1!AZ29="ร",คะแนน1!AZ29="มส",คะแนน1!AW29=""),"",คะแนน1!AW29/คะแนน1!$AW$5*100)</f>
        <v/>
      </c>
      <c r="AK34" s="181" t="str">
        <f>IF(OR(นักเรียน!N29="ออก",คะแนน1!AZ29="ร",คะแนน1!AZ29="มส",คะแนน1!AX29=""),"",คะแนน1!AX29)</f>
        <v/>
      </c>
    </row>
    <row r="35" spans="2:37" x14ac:dyDescent="0.45">
      <c r="B35" s="176"/>
      <c r="C35" s="176"/>
      <c r="D35" s="176"/>
      <c r="E35" s="176"/>
      <c r="F35" s="176"/>
      <c r="G35" s="176"/>
      <c r="H35" s="176"/>
      <c r="I35" s="176"/>
      <c r="J35" s="176"/>
      <c r="K35" s="176"/>
      <c r="L35" s="176"/>
      <c r="M35" s="176"/>
      <c r="AI35" s="181" t="str">
        <f>IF(OR(นักเรียน!N30="ออก",คะแนน1!AZ30="ร",คะแนน1!AZ30="มส",คะแนน1!AK30=""),"",คะแนน1!AK30/คะแนน1!$AK$5*100)</f>
        <v/>
      </c>
      <c r="AJ35" s="181" t="str">
        <f>IF(OR(นักเรียน!N30="ออก",คะแนน1!AZ30="ร",คะแนน1!AZ30="มส",คะแนน1!AW30=""),"",คะแนน1!AW30/คะแนน1!$AW$5*100)</f>
        <v/>
      </c>
      <c r="AK35" s="181" t="str">
        <f>IF(OR(นักเรียน!N30="ออก",คะแนน1!AZ30="ร",คะแนน1!AZ30="มส",คะแนน1!AX30=""),"",คะแนน1!AX30)</f>
        <v/>
      </c>
    </row>
    <row r="36" spans="2:37" x14ac:dyDescent="0.45">
      <c r="B36" s="176"/>
      <c r="C36" s="176"/>
      <c r="D36" s="176"/>
      <c r="E36" s="176"/>
      <c r="F36" s="176"/>
      <c r="G36" s="176"/>
      <c r="H36" s="176"/>
      <c r="I36" s="176"/>
      <c r="J36" s="176"/>
      <c r="K36" s="176"/>
      <c r="L36" s="176"/>
      <c r="M36" s="176"/>
      <c r="AI36" s="181" t="str">
        <f>IF(OR(นักเรียน!N31="ออก",คะแนน1!AZ31="ร",คะแนน1!AZ31="มส",คะแนน1!AK31=""),"",คะแนน1!AK31/คะแนน1!$AK$5*100)</f>
        <v/>
      </c>
      <c r="AJ36" s="181" t="str">
        <f>IF(OR(นักเรียน!N31="ออก",คะแนน1!AZ31="ร",คะแนน1!AZ31="มส",คะแนน1!AW31=""),"",คะแนน1!AW31/คะแนน1!$AW$5*100)</f>
        <v/>
      </c>
      <c r="AK36" s="181" t="str">
        <f>IF(OR(นักเรียน!N31="ออก",คะแนน1!AZ31="ร",คะแนน1!AZ31="มส",คะแนน1!AX31=""),"",คะแนน1!AX31)</f>
        <v/>
      </c>
    </row>
    <row r="37" spans="2:37" x14ac:dyDescent="0.45">
      <c r="B37" s="176"/>
      <c r="C37" s="176"/>
      <c r="D37" s="176"/>
      <c r="E37" s="176"/>
      <c r="F37" s="176"/>
      <c r="G37" s="176"/>
      <c r="H37" s="176"/>
      <c r="I37" s="176"/>
      <c r="J37" s="176"/>
      <c r="K37" s="176"/>
      <c r="L37" s="176"/>
      <c r="M37" s="176"/>
      <c r="AI37" s="181" t="str">
        <f>IF(OR(นักเรียน!N32="ออก",คะแนน1!AZ32="ร",คะแนน1!AZ32="มส",คะแนน1!AK32=""),"",คะแนน1!AK32/คะแนน1!$AK$5*100)</f>
        <v/>
      </c>
      <c r="AJ37" s="181" t="str">
        <f>IF(OR(นักเรียน!N32="ออก",คะแนน1!AZ32="ร",คะแนน1!AZ32="มส",คะแนน1!AW32=""),"",คะแนน1!AW32/คะแนน1!$AW$5*100)</f>
        <v/>
      </c>
      <c r="AK37" s="181" t="str">
        <f>IF(OR(นักเรียน!N32="ออก",คะแนน1!AZ32="ร",คะแนน1!AZ32="มส",คะแนน1!AX32=""),"",คะแนน1!AX32)</f>
        <v/>
      </c>
    </row>
    <row r="38" spans="2:37" x14ac:dyDescent="0.45">
      <c r="B38" s="176"/>
      <c r="C38" s="176"/>
      <c r="D38" s="176"/>
      <c r="E38" s="176"/>
      <c r="F38" s="176"/>
      <c r="G38" s="176"/>
      <c r="H38" s="176"/>
      <c r="I38" s="176"/>
      <c r="J38" s="176"/>
      <c r="K38" s="176"/>
      <c r="L38" s="176"/>
      <c r="M38" s="176"/>
      <c r="AI38" s="181" t="str">
        <f>IF(OR(นักเรียน!N33="ออก",คะแนน1!AZ33="ร",คะแนน1!AZ33="มส",คะแนน1!AK33=""),"",คะแนน1!AK33/คะแนน1!$AK$5*100)</f>
        <v/>
      </c>
      <c r="AJ38" s="181" t="str">
        <f>IF(OR(นักเรียน!N33="ออก",คะแนน1!AZ33="ร",คะแนน1!AZ33="มส",คะแนน1!AW33=""),"",คะแนน1!AW33/คะแนน1!$AW$5*100)</f>
        <v/>
      </c>
      <c r="AK38" s="181" t="str">
        <f>IF(OR(นักเรียน!N33="ออก",คะแนน1!AZ33="ร",คะแนน1!AZ33="มส",คะแนน1!AX33=""),"",คะแนน1!AX33)</f>
        <v/>
      </c>
    </row>
    <row r="39" spans="2:37" x14ac:dyDescent="0.45">
      <c r="B39" s="176"/>
      <c r="C39" s="176"/>
      <c r="D39" s="176"/>
      <c r="E39" s="176"/>
      <c r="F39" s="176"/>
      <c r="G39" s="176"/>
      <c r="H39" s="176"/>
      <c r="I39" s="176"/>
      <c r="J39" s="176"/>
      <c r="K39" s="176"/>
      <c r="L39" s="176"/>
      <c r="M39" s="176"/>
      <c r="AI39" s="181" t="str">
        <f>IF(OR(นักเรียน!N34="ออก",คะแนน1!AZ34="ร",คะแนน1!AZ34="มส",คะแนน1!AK34=""),"",คะแนน1!AK34/คะแนน1!$AK$5*100)</f>
        <v/>
      </c>
      <c r="AJ39" s="181" t="str">
        <f>IF(OR(นักเรียน!N34="ออก",คะแนน1!AZ34="ร",คะแนน1!AZ34="มส",คะแนน1!AW34=""),"",คะแนน1!AW34/คะแนน1!$AW$5*100)</f>
        <v/>
      </c>
      <c r="AK39" s="181" t="str">
        <f>IF(OR(นักเรียน!N34="ออก",คะแนน1!AZ34="ร",คะแนน1!AZ34="มส",คะแนน1!AX34=""),"",คะแนน1!AX34)</f>
        <v/>
      </c>
    </row>
    <row r="40" spans="2:37" x14ac:dyDescent="0.45">
      <c r="B40" s="176"/>
      <c r="C40" s="176"/>
      <c r="D40" s="176"/>
      <c r="E40" s="176"/>
      <c r="F40" s="176"/>
      <c r="G40" s="176"/>
      <c r="H40" s="176"/>
      <c r="I40" s="176"/>
      <c r="J40" s="176"/>
      <c r="K40" s="176"/>
      <c r="L40" s="176"/>
      <c r="M40" s="176"/>
      <c r="AI40" s="181" t="str">
        <f>IF(OR(นักเรียน!N35="ออก",คะแนน1!AZ35="ร",คะแนน1!AZ35="มส",คะแนน1!AK35=""),"",คะแนน1!AK35/คะแนน1!$AK$5*100)</f>
        <v/>
      </c>
      <c r="AJ40" s="181" t="str">
        <f>IF(OR(นักเรียน!N35="ออก",คะแนน1!AZ35="ร",คะแนน1!AZ35="มส",คะแนน1!AW35=""),"",คะแนน1!AW35/คะแนน1!$AW$5*100)</f>
        <v/>
      </c>
      <c r="AK40" s="181" t="str">
        <f>IF(OR(นักเรียน!N35="ออก",คะแนน1!AZ35="ร",คะแนน1!AZ35="มส",คะแนน1!AX35=""),"",คะแนน1!AX35)</f>
        <v/>
      </c>
    </row>
    <row r="41" spans="2:37" x14ac:dyDescent="0.45">
      <c r="B41" s="176"/>
      <c r="C41" s="176"/>
      <c r="D41" s="176"/>
      <c r="E41" s="176"/>
      <c r="F41" s="176"/>
      <c r="G41" s="176"/>
      <c r="H41" s="176"/>
      <c r="I41" s="176"/>
      <c r="J41" s="176"/>
      <c r="K41" s="176"/>
      <c r="L41" s="176"/>
      <c r="M41" s="176"/>
      <c r="AI41" s="181" t="str">
        <f>IF(OR(นักเรียน!N36="ออก",คะแนน1!AZ36="ร",คะแนน1!AZ36="มส",คะแนน1!AK36=""),"",คะแนน1!AK36/คะแนน1!$AK$5*100)</f>
        <v/>
      </c>
      <c r="AJ41" s="181" t="str">
        <f>IF(OR(นักเรียน!N36="ออก",คะแนน1!AZ36="ร",คะแนน1!AZ36="มส",คะแนน1!AW36=""),"",คะแนน1!AW36/คะแนน1!$AW$5*100)</f>
        <v/>
      </c>
      <c r="AK41" s="181" t="str">
        <f>IF(OR(นักเรียน!N36="ออก",คะแนน1!AZ36="ร",คะแนน1!AZ36="มส",คะแนน1!AX36=""),"",คะแนน1!AX36)</f>
        <v/>
      </c>
    </row>
    <row r="42" spans="2:37" ht="19.5" customHeight="1" x14ac:dyDescent="0.45">
      <c r="B42" s="176"/>
      <c r="C42" s="176"/>
      <c r="D42" s="176"/>
      <c r="E42" s="176"/>
      <c r="F42" s="176"/>
      <c r="G42" s="176"/>
      <c r="H42" s="176"/>
      <c r="I42" s="176"/>
      <c r="J42" s="176"/>
      <c r="K42" s="176"/>
      <c r="L42" s="176"/>
      <c r="M42" s="176"/>
      <c r="AI42" s="181" t="str">
        <f>IF(OR(นักเรียน!N37="ออก",คะแนน1!AZ37="ร",คะแนน1!AZ37="มส",คะแนน1!AK37=""),"",คะแนน1!AK37/คะแนน1!$AK$5*100)</f>
        <v/>
      </c>
      <c r="AJ42" s="181" t="str">
        <f>IF(OR(นักเรียน!N37="ออก",คะแนน1!AZ37="ร",คะแนน1!AZ37="มส",คะแนน1!AW37=""),"",คะแนน1!AW37/คะแนน1!$AW$5*100)</f>
        <v/>
      </c>
      <c r="AK42" s="181" t="str">
        <f>IF(OR(นักเรียน!N37="ออก",คะแนน1!AZ37="ร",คะแนน1!AZ37="มส",คะแนน1!AX37=""),"",คะแนน1!AX37)</f>
        <v/>
      </c>
    </row>
    <row r="43" spans="2:37" ht="19.5" customHeight="1" x14ac:dyDescent="0.45">
      <c r="B43" s="176"/>
      <c r="C43" s="176"/>
      <c r="D43" s="176"/>
      <c r="E43" s="176"/>
      <c r="F43" s="176"/>
      <c r="G43" s="176"/>
      <c r="H43" s="176"/>
      <c r="I43" s="176"/>
      <c r="J43" s="176"/>
      <c r="K43" s="176"/>
      <c r="L43" s="176"/>
      <c r="M43" s="176"/>
      <c r="AI43" s="181" t="str">
        <f>IF(OR(นักเรียน!N38="ออก",คะแนน1!AZ38="ร",คะแนน1!AZ38="มส",คะแนน1!AK38=""),"",คะแนน1!AK38/คะแนน1!$AK$5*100)</f>
        <v/>
      </c>
      <c r="AJ43" s="181" t="str">
        <f>IF(OR(นักเรียน!N38="ออก",คะแนน1!AZ38="ร",คะแนน1!AZ38="มส",คะแนน1!AW38=""),"",คะแนน1!AW38/คะแนน1!$AW$5*100)</f>
        <v/>
      </c>
      <c r="AK43" s="181" t="str">
        <f>IF(OR(นักเรียน!N38="ออก",คะแนน1!AZ38="ร",คะแนน1!AZ38="มส",คะแนน1!AX38=""),"",คะแนน1!AX38)</f>
        <v/>
      </c>
    </row>
    <row r="44" spans="2:37" ht="19.5" customHeight="1" x14ac:dyDescent="0.45">
      <c r="B44" s="177"/>
      <c r="C44" s="734" t="str">
        <f>IF(Home!E15="","","ลงชื่อ                                              ผู้สอน")</f>
        <v/>
      </c>
      <c r="D44" s="734"/>
      <c r="E44" s="734"/>
      <c r="F44" s="734"/>
      <c r="G44" s="177"/>
      <c r="H44" s="177" t="str">
        <f>IF(Home!E19="","","ลงชื่อ")</f>
        <v>ลงชื่อ</v>
      </c>
      <c r="I44" s="177"/>
      <c r="J44" s="177"/>
      <c r="K44" s="177"/>
      <c r="L44" s="177"/>
      <c r="M44" s="177"/>
      <c r="AI44" s="181" t="str">
        <f>IF(OR(นักเรียน!N39="ออก",คะแนน1!AZ39="ร",คะแนน1!AZ39="มส",คะแนน1!AK39=""),"",คะแนน1!AK39/คะแนน1!$AK$5*100)</f>
        <v/>
      </c>
      <c r="AJ44" s="181" t="str">
        <f>IF(OR(นักเรียน!N39="ออก",คะแนน1!AZ39="ร",คะแนน1!AZ39="มส",คะแนน1!AW39=""),"",คะแนน1!AW39/คะแนน1!$AW$5*100)</f>
        <v/>
      </c>
      <c r="AK44" s="181" t="str">
        <f>IF(OR(นักเรียน!N39="ออก",คะแนน1!AZ39="ร",คะแนน1!AZ39="มส",คะแนน1!AX39=""),"",คะแนน1!AX39)</f>
        <v/>
      </c>
    </row>
    <row r="45" spans="2:37" ht="19.5" customHeight="1" x14ac:dyDescent="0.45">
      <c r="B45" s="177"/>
      <c r="C45" s="735" t="str">
        <f>IF(Home!E15="","","("&amp;Home!E15&amp;")")</f>
        <v/>
      </c>
      <c r="D45" s="735"/>
      <c r="E45" s="735"/>
      <c r="F45" s="735"/>
      <c r="G45" s="177"/>
      <c r="H45" s="735" t="str">
        <f>IF(Home!E19="","","("&amp;Home!E19&amp;")")</f>
        <v>(นางจรุญ  จารุสาร)</v>
      </c>
      <c r="I45" s="735"/>
      <c r="J45" s="735"/>
      <c r="K45" s="735"/>
      <c r="L45" s="178"/>
      <c r="M45" s="177"/>
      <c r="AI45" s="181" t="str">
        <f>IF(OR(นักเรียน!N40="ออก",คะแนน1!AZ40="ร",คะแนน1!AZ40="มส",คะแนน1!AK40=""),"",คะแนน1!AK40/คะแนน1!$AK$5*100)</f>
        <v/>
      </c>
      <c r="AJ45" s="181" t="str">
        <f>IF(OR(นักเรียน!N40="ออก",คะแนน1!AZ40="ร",คะแนน1!AZ40="มส",คะแนน1!AW40=""),"",คะแนน1!AW40/คะแนน1!$AW$5*100)</f>
        <v/>
      </c>
      <c r="AK45" s="181" t="str">
        <f>IF(OR(นักเรียน!N40="ออก",คะแนน1!AZ40="ร",คะแนน1!AZ40="มส",คะแนน1!AX40=""),"",คะแนน1!AX40)</f>
        <v/>
      </c>
    </row>
    <row r="46" spans="2:37" ht="17.25" customHeight="1" x14ac:dyDescent="0.45">
      <c r="B46" s="177"/>
      <c r="C46" s="730" t="str">
        <f>IF(Home!E15="","","ตำแหน่ง "&amp;Home!H14&amp;"โรงเรียน"&amp;Home!E3)</f>
        <v/>
      </c>
      <c r="D46" s="730"/>
      <c r="E46" s="730"/>
      <c r="F46" s="730"/>
      <c r="G46" s="730"/>
      <c r="H46" s="730" t="str">
        <f>IF(Home!E19="","","ตำแหน่ง "&amp;Home!H19&amp;"โรงเรียน"&amp;Home!E3)</f>
        <v>ตำแหน่ง ผู้อำนวยการโรงเรียนบัวแก้วเกษร</v>
      </c>
      <c r="I46" s="730"/>
      <c r="J46" s="730"/>
      <c r="K46" s="730"/>
      <c r="L46" s="730"/>
      <c r="M46" s="730"/>
      <c r="AI46" s="181" t="str">
        <f>IF(OR(นักเรียน!N41="ออก",คะแนน1!AZ41="ร",คะแนน1!AZ41="มส",คะแนน1!AK41=""),"",คะแนน1!AK41/คะแนน1!$AK$5*100)</f>
        <v/>
      </c>
      <c r="AJ46" s="181" t="str">
        <f>IF(OR(นักเรียน!N41="ออก",คะแนน1!AZ41="ร",คะแนน1!AZ41="มส",คะแนน1!AW41=""),"",คะแนน1!AW41/คะแนน1!$AW$5*100)</f>
        <v/>
      </c>
      <c r="AK46" s="181" t="str">
        <f>IF(OR(นักเรียน!N41="ออก",คะแนน1!AZ41="ร",คะแนน1!AZ41="มส",คะแนน1!AX41=""),"",คะแนน1!AX41)</f>
        <v/>
      </c>
    </row>
    <row r="47" spans="2:37" ht="19.5" customHeight="1" x14ac:dyDescent="0.45">
      <c r="AI47" s="181" t="str">
        <f>IF(OR(นักเรียน!N42="ออก",คะแนน1!AZ42="ร",คะแนน1!AZ42="มส",คะแนน1!AK42=""),"",คะแนน1!AK42/คะแนน1!$AK$5*100)</f>
        <v/>
      </c>
      <c r="AJ47" s="181" t="str">
        <f>IF(OR(นักเรียน!N42="ออก",คะแนน1!AZ42="ร",คะแนน1!AZ42="มส",คะแนน1!AW42=""),"",คะแนน1!AW42/คะแนน1!$AW$5*100)</f>
        <v/>
      </c>
      <c r="AK47" s="181" t="str">
        <f>IF(OR(นักเรียน!N42="ออก",คะแนน1!AZ42="ร",คะแนน1!AZ42="มส",คะแนน1!AX42=""),"",คะแนน1!AX42)</f>
        <v/>
      </c>
    </row>
    <row r="48" spans="2:37" x14ac:dyDescent="0.45">
      <c r="AI48" s="181" t="str">
        <f>IF(OR(นักเรียน!N43="ออก",คะแนน1!AZ43="ร",คะแนน1!AZ43="มส",คะแนน1!AK43=""),"",คะแนน1!AK43/คะแนน1!$AK$5*100)</f>
        <v/>
      </c>
      <c r="AJ48" s="181" t="str">
        <f>IF(OR(นักเรียน!N43="ออก",คะแนน1!AZ43="ร",คะแนน1!AZ43="มส",คะแนน1!AW43=""),"",คะแนน1!AW43/คะแนน1!$AW$5*100)</f>
        <v/>
      </c>
      <c r="AK48" s="181" t="str">
        <f>IF(OR(นักเรียน!N43="ออก",คะแนน1!AZ43="ร",คะแนน1!AZ43="มส",คะแนน1!AX43=""),"",คะแนน1!AX43)</f>
        <v/>
      </c>
    </row>
    <row r="49" spans="35:37" x14ac:dyDescent="0.45">
      <c r="AI49" s="181" t="str">
        <f>IF(OR(นักเรียน!N44="ออก",คะแนน1!AZ44="ร",คะแนน1!AZ44="มส",คะแนน1!AK44=""),"",คะแนน1!AK44/คะแนน1!$AK$5*100)</f>
        <v/>
      </c>
      <c r="AJ49" s="181" t="str">
        <f>IF(OR(นักเรียน!N44="ออก",คะแนน1!AZ44="ร",คะแนน1!AZ44="มส",คะแนน1!AW44=""),"",คะแนน1!AW44/คะแนน1!$AW$5*100)</f>
        <v/>
      </c>
      <c r="AK49" s="181" t="str">
        <f>IF(OR(นักเรียน!N44="ออก",คะแนน1!AZ44="ร",คะแนน1!AZ44="มส",คะแนน1!AX44=""),"",คะแนน1!AX44)</f>
        <v/>
      </c>
    </row>
    <row r="50" spans="35:37" x14ac:dyDescent="0.45">
      <c r="AI50" s="181" t="str">
        <f>IF(OR(นักเรียน!N45="ออก",คะแนน1!AZ45="ร",คะแนน1!AZ45="มส",คะแนน1!AK45=""),"",คะแนน1!AK45/คะแนน1!$AK$5*100)</f>
        <v/>
      </c>
      <c r="AJ50" s="181" t="str">
        <f>IF(OR(นักเรียน!N45="ออก",คะแนน1!AZ45="ร",คะแนน1!AZ45="มส",คะแนน1!AW45=""),"",คะแนน1!AW45/คะแนน1!$AW$5*100)</f>
        <v/>
      </c>
      <c r="AK50" s="181" t="str">
        <f>IF(OR(นักเรียน!N45="ออก",คะแนน1!AZ45="ร",คะแนน1!AZ45="มส",คะแนน1!AX45=""),"",คะแนน1!AX45)</f>
        <v/>
      </c>
    </row>
    <row r="51" spans="35:37" x14ac:dyDescent="0.45">
      <c r="AI51" s="181" t="str">
        <f>IF(OR(นักเรียน!N46="ออก",คะแนน1!AZ46="ร",คะแนน1!AZ46="มส",คะแนน1!AK46=""),"",คะแนน1!AK46/คะแนน1!$AK$5*100)</f>
        <v/>
      </c>
      <c r="AJ51" s="181" t="str">
        <f>IF(OR(นักเรียน!N46="ออก",คะแนน1!AZ46="ร",คะแนน1!AZ46="มส",คะแนน1!AW46=""),"",คะแนน1!AW46/คะแนน1!$AW$5*100)</f>
        <v/>
      </c>
      <c r="AK51" s="181" t="str">
        <f>IF(OR(นักเรียน!N46="ออก",คะแนน1!AZ46="ร",คะแนน1!AZ46="มส",คะแนน1!AX46=""),"",คะแนน1!AX46)</f>
        <v/>
      </c>
    </row>
    <row r="52" spans="35:37" x14ac:dyDescent="0.45">
      <c r="AI52" s="181" t="str">
        <f>IF(OR(นักเรียน!N47="ออก",คะแนน1!AZ47="ร",คะแนน1!AZ47="มส",คะแนน1!AK47=""),"",คะแนน1!AK47/คะแนน1!$AK$5*100)</f>
        <v/>
      </c>
      <c r="AJ52" s="181" t="str">
        <f>IF(OR(นักเรียน!N47="ออก",คะแนน1!AZ47="ร",คะแนน1!AZ47="มส",คะแนน1!AW47=""),"",คะแนน1!AW47/คะแนน1!$AW$5*100)</f>
        <v/>
      </c>
      <c r="AK52" s="181" t="str">
        <f>IF(OR(นักเรียน!N47="ออก",คะแนน1!AZ47="ร",คะแนน1!AZ47="มส",คะแนน1!AX47=""),"",คะแนน1!AX47)</f>
        <v/>
      </c>
    </row>
    <row r="53" spans="35:37" x14ac:dyDescent="0.45">
      <c r="AI53" s="181" t="str">
        <f>IF(OR(นักเรียน!N48="ออก",คะแนน1!AZ48="ร",คะแนน1!AZ48="มส",คะแนน1!AK48=""),"",คะแนน1!AK48/คะแนน1!$AK$5*100)</f>
        <v/>
      </c>
      <c r="AJ53" s="181" t="str">
        <f>IF(OR(นักเรียน!N48="ออก",คะแนน1!AZ48="ร",คะแนน1!AZ48="มส",คะแนน1!AW48=""),"",คะแนน1!AW48/คะแนน1!$AW$5*100)</f>
        <v/>
      </c>
      <c r="AK53" s="181" t="str">
        <f>IF(OR(นักเรียน!N48="ออก",คะแนน1!AZ48="ร",คะแนน1!AZ48="มส",คะแนน1!AX48=""),"",คะแนน1!AX48)</f>
        <v/>
      </c>
    </row>
    <row r="54" spans="35:37" x14ac:dyDescent="0.45">
      <c r="AI54" s="181" t="str">
        <f>IF(OR(นักเรียน!N49="ออก",คะแนน1!AZ49="ร",คะแนน1!AZ49="มส",คะแนน1!AK49=""),"",คะแนน1!AK49/คะแนน1!$AK$5*100)</f>
        <v/>
      </c>
      <c r="AJ54" s="181" t="str">
        <f>IF(OR(นักเรียน!N49="ออก",คะแนน1!AZ49="ร",คะแนน1!AZ49="มส",คะแนน1!AW49=""),"",คะแนน1!AW49/คะแนน1!$AW$5*100)</f>
        <v/>
      </c>
      <c r="AK54" s="181" t="str">
        <f>IF(OR(นักเรียน!N49="ออก",คะแนน1!AZ49="ร",คะแนน1!AZ49="มส",คะแนน1!AX49=""),"",คะแนน1!AX49)</f>
        <v/>
      </c>
    </row>
    <row r="55" spans="35:37" x14ac:dyDescent="0.45">
      <c r="AI55" s="181" t="str">
        <f>IF(OR(นักเรียน!N50="ออก",คะแนน1!AZ50="ร",คะแนน1!AZ50="มส",คะแนน1!AK50=""),"",คะแนน1!AK50/คะแนน1!$AK$5*100)</f>
        <v/>
      </c>
      <c r="AJ55" s="181" t="str">
        <f>IF(OR(นักเรียน!N50="ออก",คะแนน1!AZ50="ร",คะแนน1!AZ50="มส",คะแนน1!AW50=""),"",คะแนน1!AW50/คะแนน1!$AW$5*100)</f>
        <v/>
      </c>
      <c r="AK55" s="181" t="str">
        <f>IF(OR(นักเรียน!N50="ออก",คะแนน1!AZ50="ร",คะแนน1!AZ50="มส",คะแนน1!AX50=""),"",คะแนน1!AX50)</f>
        <v/>
      </c>
    </row>
    <row r="56" spans="35:37" x14ac:dyDescent="0.45">
      <c r="AI56" s="181" t="str">
        <f>IF(OR(นักเรียน!N51="ออก",คะแนน1!AZ51="ร",คะแนน1!AZ51="มส",คะแนน1!AK51=""),"",คะแนน1!AK51/คะแนน1!$AK$5*100)</f>
        <v/>
      </c>
      <c r="AJ56" s="181" t="str">
        <f>IF(OR(นักเรียน!N51="ออก",คะแนน1!AZ51="ร",คะแนน1!AZ51="มส",คะแนน1!AW51=""),"",คะแนน1!AW51/คะแนน1!$AW$5*100)</f>
        <v/>
      </c>
      <c r="AK56" s="181" t="str">
        <f>IF(OR(นักเรียน!N51="ออก",คะแนน1!AZ51="ร",คะแนน1!AZ51="มส",คะแนน1!AX51=""),"",คะแนน1!AX51)</f>
        <v/>
      </c>
    </row>
    <row r="57" spans="35:37" x14ac:dyDescent="0.45">
      <c r="AI57" s="181" t="str">
        <f>IF(OR(นักเรียน!N52="ออก",คะแนน1!AZ52="ร",คะแนน1!AZ52="มส",คะแนน1!AK52=""),"",คะแนน1!AK52/คะแนน1!$AK$5*100)</f>
        <v/>
      </c>
      <c r="AJ57" s="181" t="str">
        <f>IF(OR(นักเรียน!N52="ออก",คะแนน1!AZ52="ร",คะแนน1!AZ52="มส",คะแนน1!AW52=""),"",คะแนน1!AW52/คะแนน1!$AW$5*100)</f>
        <v/>
      </c>
      <c r="AK57" s="181" t="str">
        <f>IF(OR(นักเรียน!N52="ออก",คะแนน1!AZ52="ร",คะแนน1!AZ52="มส",คะแนน1!AX52=""),"",คะแนน1!AX52)</f>
        <v/>
      </c>
    </row>
    <row r="58" spans="35:37" x14ac:dyDescent="0.45">
      <c r="AI58" s="181" t="str">
        <f>IF(OR(นักเรียน!N53="ออก",คะแนน1!AZ53="ร",คะแนน1!AZ53="มส",คะแนน1!AK53=""),"",คะแนน1!AK53/คะแนน1!$AK$5*100)</f>
        <v/>
      </c>
      <c r="AJ58" s="181" t="str">
        <f>IF(OR(นักเรียน!N53="ออก",คะแนน1!AZ53="ร",คะแนน1!AZ53="มส",คะแนน1!AW53=""),"",คะแนน1!AW53/คะแนน1!$AW$5*100)</f>
        <v/>
      </c>
      <c r="AK58" s="181" t="str">
        <f>IF(OR(นักเรียน!N53="ออก",คะแนน1!AZ53="ร",คะแนน1!AZ53="มส",คะแนน1!AX53=""),"",คะแนน1!AX53)</f>
        <v/>
      </c>
    </row>
    <row r="59" spans="35:37" x14ac:dyDescent="0.45">
      <c r="AI59" s="181" t="str">
        <f>IF(OR(นักเรียน!N54="ออก",คะแนน1!AZ54="ร",คะแนน1!AZ54="มส",คะแนน1!AK54=""),"",คะแนน1!AK54/คะแนน1!$AK$5*100)</f>
        <v/>
      </c>
      <c r="AJ59" s="181" t="str">
        <f>IF(OR(นักเรียน!N54="ออก",คะแนน1!AZ54="ร",คะแนน1!AZ54="มส",คะแนน1!AW54=""),"",คะแนน1!AW54/คะแนน1!$AW$5*100)</f>
        <v/>
      </c>
      <c r="AK59" s="181" t="str">
        <f>IF(OR(นักเรียน!N54="ออก",คะแนน1!AZ54="ร",คะแนน1!AZ54="มส",คะแนน1!AX54=""),"",คะแนน1!AX54)</f>
        <v/>
      </c>
    </row>
    <row r="60" spans="35:37" x14ac:dyDescent="0.45">
      <c r="AI60" s="181" t="str">
        <f>IF(OR(นักเรียน!N55="ออก",คะแนน1!AZ55="ร",คะแนน1!AZ55="มส",คะแนน1!AK55=""),"",คะแนน1!AK55/คะแนน1!$AK$5*100)</f>
        <v/>
      </c>
      <c r="AJ60" s="181" t="str">
        <f>IF(OR(นักเรียน!N55="ออก",คะแนน1!AZ55="ร",คะแนน1!AZ55="มส",คะแนน1!AW55=""),"",คะแนน1!AW55/คะแนน1!$AW$5*100)</f>
        <v/>
      </c>
      <c r="AK60" s="181" t="str">
        <f>IF(OR(นักเรียน!N55="ออก",คะแนน1!AZ55="ร",คะแนน1!AZ55="มส",คะแนน1!AX55=""),"",คะแนน1!AX55)</f>
        <v/>
      </c>
    </row>
    <row r="61" spans="35:37" x14ac:dyDescent="0.45">
      <c r="AI61" s="181"/>
      <c r="AJ61" s="181"/>
      <c r="AK61" s="181"/>
    </row>
    <row r="62" spans="35:37" x14ac:dyDescent="0.45">
      <c r="AI62" s="181"/>
      <c r="AJ62" s="181"/>
      <c r="AK62" s="181"/>
    </row>
    <row r="63" spans="35:37" x14ac:dyDescent="0.45">
      <c r="AI63" s="181"/>
      <c r="AJ63" s="181"/>
      <c r="AK63" s="181"/>
    </row>
    <row r="64" spans="35:37" x14ac:dyDescent="0.45">
      <c r="AI64" s="181"/>
      <c r="AJ64" s="181"/>
      <c r="AK64" s="181"/>
    </row>
    <row r="65" spans="35:37" x14ac:dyDescent="0.45">
      <c r="AI65" s="181"/>
      <c r="AJ65" s="181"/>
      <c r="AK65" s="181"/>
    </row>
    <row r="66" spans="35:37" x14ac:dyDescent="0.45">
      <c r="AI66" s="181"/>
      <c r="AJ66" s="181"/>
      <c r="AK66" s="181"/>
    </row>
  </sheetData>
  <sheetProtection algorithmName="SHA-512" hashValue="Na3bflCMB+NN9R6VAM1aS6HpUe2W5svvdUcX+T97GJuBArAmI0hAogOd9+Wn16KZXMjVTZuInoYOxKkxT6reUA==" saltValue="4lORC0/aetRIqREaNKosAw==" spinCount="100000" sheet="1" objects="1" scenarios="1" selectLockedCells="1" selectUnlockedCells="1"/>
  <mergeCells count="8">
    <mergeCell ref="C46:G46"/>
    <mergeCell ref="H46:M46"/>
    <mergeCell ref="B2:M2"/>
    <mergeCell ref="B3:M3"/>
    <mergeCell ref="B4:M4"/>
    <mergeCell ref="C44:F44"/>
    <mergeCell ref="C45:F45"/>
    <mergeCell ref="H45:K45"/>
  </mergeCells>
  <pageMargins left="0.31496062992125984" right="0.11811023622047245" top="0.35433070866141736" bottom="0" header="0.31496062992125984" footer="0.31496062992125984"/>
  <pageSetup paperSize="9" orientation="portrait" verticalDpi="0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B1:S57"/>
  <sheetViews>
    <sheetView showGridLines="0" showRowColHeaders="0" zoomScale="120" zoomScaleNormal="120" workbookViewId="0">
      <selection activeCell="C3" sqref="C3"/>
    </sheetView>
  </sheetViews>
  <sheetFormatPr defaultRowHeight="22.5" x14ac:dyDescent="0.45"/>
  <cols>
    <col min="1" max="1" width="9.140625" style="41"/>
    <col min="2" max="2" width="2.5703125" style="41" customWidth="1"/>
    <col min="3" max="3" width="3.28515625" style="41" customWidth="1"/>
    <col min="4" max="16" width="7.42578125" style="41" customWidth="1"/>
    <col min="17" max="17" width="2.85546875" style="41" customWidth="1"/>
    <col min="18" max="18" width="3" style="41" customWidth="1"/>
    <col min="19" max="19" width="7.42578125" style="39" customWidth="1"/>
    <col min="20" max="31" width="7.42578125" style="41" customWidth="1"/>
    <col min="32" max="16384" width="9.140625" style="41"/>
  </cols>
  <sheetData>
    <row r="1" spans="2:18" ht="42" customHeight="1" x14ac:dyDescent="0.45"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</row>
    <row r="2" spans="2:18" ht="9" customHeight="1" x14ac:dyDescent="0.45"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  <c r="P2" s="126"/>
      <c r="Q2" s="126"/>
      <c r="R2" s="126"/>
    </row>
    <row r="3" spans="2:18" x14ac:dyDescent="0.45">
      <c r="B3" s="126"/>
      <c r="C3" s="43"/>
      <c r="D3" s="738" t="s">
        <v>304</v>
      </c>
      <c r="E3" s="738"/>
      <c r="F3" s="738"/>
      <c r="G3" s="738"/>
      <c r="H3" s="738"/>
      <c r="I3" s="738"/>
      <c r="J3" s="738"/>
      <c r="K3" s="738"/>
      <c r="L3" s="738"/>
      <c r="M3" s="738"/>
      <c r="N3" s="738"/>
      <c r="O3" s="738"/>
      <c r="P3" s="738"/>
      <c r="Q3" s="43"/>
      <c r="R3" s="126"/>
    </row>
    <row r="4" spans="2:18" x14ac:dyDescent="0.45">
      <c r="B4" s="126"/>
      <c r="C4" s="43"/>
      <c r="D4" s="738"/>
      <c r="E4" s="738"/>
      <c r="F4" s="738"/>
      <c r="G4" s="738"/>
      <c r="H4" s="738"/>
      <c r="I4" s="738"/>
      <c r="J4" s="738"/>
      <c r="K4" s="738"/>
      <c r="L4" s="738"/>
      <c r="M4" s="738"/>
      <c r="N4" s="738"/>
      <c r="O4" s="738"/>
      <c r="P4" s="738"/>
      <c r="Q4" s="43"/>
      <c r="R4" s="126"/>
    </row>
    <row r="5" spans="2:18" x14ac:dyDescent="0.45">
      <c r="B5" s="126"/>
      <c r="C5" s="39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39"/>
      <c r="R5" s="126"/>
    </row>
    <row r="6" spans="2:18" ht="20.25" customHeight="1" x14ac:dyDescent="0.45">
      <c r="B6" s="126"/>
      <c r="C6" s="39"/>
      <c r="D6" s="44" t="s">
        <v>306</v>
      </c>
      <c r="F6" s="44" t="s">
        <v>307</v>
      </c>
      <c r="K6" s="44"/>
      <c r="L6" s="44"/>
      <c r="M6" s="44"/>
      <c r="N6" s="44"/>
      <c r="O6" s="44"/>
      <c r="P6" s="44"/>
      <c r="Q6" s="39"/>
      <c r="R6" s="126"/>
    </row>
    <row r="7" spans="2:18" ht="20.25" customHeight="1" x14ac:dyDescent="0.45">
      <c r="B7" s="126"/>
      <c r="C7" s="39"/>
      <c r="D7" s="44"/>
      <c r="E7" s="44"/>
      <c r="F7" s="44"/>
      <c r="G7" s="44"/>
      <c r="I7" s="44"/>
      <c r="J7" s="44"/>
      <c r="K7" s="44"/>
      <c r="L7" s="44"/>
      <c r="M7" s="44"/>
      <c r="N7" s="44"/>
      <c r="O7" s="44"/>
      <c r="P7" s="44"/>
      <c r="Q7" s="39"/>
      <c r="R7" s="126"/>
    </row>
    <row r="8" spans="2:18" ht="20.25" customHeight="1" x14ac:dyDescent="0.45">
      <c r="B8" s="126"/>
      <c r="C8" s="39"/>
      <c r="D8" s="44" t="s">
        <v>308</v>
      </c>
      <c r="E8" s="44"/>
      <c r="F8" s="39"/>
      <c r="I8" s="44"/>
      <c r="J8" s="44"/>
      <c r="K8" s="44"/>
      <c r="L8" s="44"/>
      <c r="M8" s="44"/>
      <c r="N8" s="44"/>
      <c r="O8" s="44"/>
      <c r="P8" s="44"/>
      <c r="Q8" s="39"/>
      <c r="R8" s="126"/>
    </row>
    <row r="9" spans="2:18" ht="20.25" customHeight="1" x14ac:dyDescent="0.45">
      <c r="B9" s="126"/>
      <c r="C9" s="39"/>
      <c r="E9" s="44" t="s">
        <v>320</v>
      </c>
      <c r="F9" s="39"/>
      <c r="G9" s="44" t="s">
        <v>322</v>
      </c>
      <c r="I9" s="44"/>
      <c r="J9" s="44"/>
      <c r="K9" s="44"/>
      <c r="L9" s="44"/>
      <c r="M9" s="44"/>
      <c r="N9" s="44"/>
      <c r="O9" s="44"/>
      <c r="P9" s="44"/>
      <c r="Q9" s="39"/>
      <c r="R9" s="126"/>
    </row>
    <row r="10" spans="2:18" ht="20.25" customHeight="1" x14ac:dyDescent="0.45">
      <c r="B10" s="126"/>
      <c r="C10" s="39"/>
      <c r="E10" s="44" t="s">
        <v>321</v>
      </c>
      <c r="F10" s="39"/>
      <c r="G10" s="44" t="s">
        <v>323</v>
      </c>
      <c r="I10" s="44"/>
      <c r="J10" s="44"/>
      <c r="K10" s="44"/>
      <c r="L10" s="44"/>
      <c r="M10" s="44"/>
      <c r="N10" s="44"/>
      <c r="O10" s="44"/>
      <c r="P10" s="44"/>
      <c r="Q10" s="39"/>
      <c r="R10" s="126"/>
    </row>
    <row r="11" spans="2:18" ht="16.5" customHeight="1" x14ac:dyDescent="0.45">
      <c r="B11" s="126"/>
      <c r="C11" s="39"/>
      <c r="G11" s="44" t="s">
        <v>309</v>
      </c>
      <c r="I11" s="44"/>
      <c r="J11" s="44"/>
      <c r="K11" s="44"/>
      <c r="L11" s="44"/>
      <c r="M11" s="44"/>
      <c r="N11" s="44"/>
      <c r="O11" s="44"/>
      <c r="P11" s="44"/>
      <c r="Q11" s="39"/>
      <c r="R11" s="126"/>
    </row>
    <row r="12" spans="2:18" ht="16.5" customHeight="1" x14ac:dyDescent="0.45">
      <c r="B12" s="126"/>
      <c r="C12" s="39"/>
      <c r="D12" s="44"/>
      <c r="G12" s="44" t="s">
        <v>324</v>
      </c>
      <c r="I12" s="44"/>
      <c r="J12" s="44"/>
      <c r="K12" s="44"/>
      <c r="L12" s="44"/>
      <c r="M12" s="44"/>
      <c r="N12" s="44"/>
      <c r="O12" s="44"/>
      <c r="P12" s="44"/>
      <c r="Q12" s="39"/>
      <c r="R12" s="126"/>
    </row>
    <row r="13" spans="2:18" ht="16.5" customHeight="1" x14ac:dyDescent="0.45">
      <c r="B13" s="126"/>
      <c r="C13" s="39"/>
      <c r="D13" s="44"/>
      <c r="E13" s="39"/>
      <c r="F13" s="44"/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39"/>
      <c r="R13" s="126"/>
    </row>
    <row r="14" spans="2:18" ht="20.25" customHeight="1" x14ac:dyDescent="0.45">
      <c r="B14" s="126"/>
      <c r="C14" s="39"/>
      <c r="D14" s="44" t="s">
        <v>311</v>
      </c>
      <c r="E14" s="39"/>
      <c r="F14" s="39"/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39"/>
      <c r="R14" s="126"/>
    </row>
    <row r="15" spans="2:18" ht="17.25" customHeight="1" x14ac:dyDescent="0.45">
      <c r="B15" s="126"/>
      <c r="C15" s="39"/>
      <c r="D15" s="39"/>
      <c r="E15" s="39" t="s">
        <v>310</v>
      </c>
      <c r="F15" s="39"/>
      <c r="G15" s="44" t="s">
        <v>312</v>
      </c>
      <c r="H15" s="44"/>
      <c r="I15" s="44"/>
      <c r="J15" s="44"/>
      <c r="K15" s="44"/>
      <c r="L15" s="44"/>
      <c r="M15" s="44"/>
      <c r="N15" s="44"/>
      <c r="O15" s="44"/>
      <c r="P15" s="44"/>
      <c r="Q15" s="39"/>
      <c r="R15" s="126"/>
    </row>
    <row r="16" spans="2:18" ht="17.25" customHeight="1" x14ac:dyDescent="0.45">
      <c r="B16" s="126"/>
      <c r="C16" s="39"/>
      <c r="D16" s="39"/>
      <c r="E16" s="39" t="s">
        <v>316</v>
      </c>
      <c r="F16" s="39"/>
      <c r="G16" s="44" t="s">
        <v>313</v>
      </c>
      <c r="H16" s="44"/>
      <c r="I16" s="44"/>
      <c r="J16" s="44"/>
      <c r="K16" s="44"/>
      <c r="L16" s="44"/>
      <c r="M16" s="44"/>
      <c r="N16" s="44"/>
      <c r="O16" s="44"/>
      <c r="P16" s="44"/>
      <c r="Q16" s="39"/>
      <c r="R16" s="126"/>
    </row>
    <row r="17" spans="2:18" ht="17.25" customHeight="1" x14ac:dyDescent="0.45">
      <c r="B17" s="126"/>
      <c r="C17" s="39"/>
      <c r="D17" s="39"/>
      <c r="E17" s="39" t="s">
        <v>317</v>
      </c>
      <c r="F17" s="39"/>
      <c r="G17" s="44" t="s">
        <v>314</v>
      </c>
      <c r="H17" s="44"/>
      <c r="I17" s="44"/>
      <c r="J17" s="44"/>
      <c r="K17" s="44"/>
      <c r="L17" s="44"/>
      <c r="M17" s="44"/>
      <c r="N17" s="44"/>
      <c r="O17" s="44"/>
      <c r="P17" s="44"/>
      <c r="Q17" s="39"/>
      <c r="R17" s="126"/>
    </row>
    <row r="18" spans="2:18" ht="17.25" customHeight="1" x14ac:dyDescent="0.45">
      <c r="B18" s="126"/>
      <c r="C18" s="39"/>
      <c r="D18" s="39"/>
      <c r="E18" s="44" t="s">
        <v>318</v>
      </c>
      <c r="F18" s="44"/>
      <c r="G18" s="44" t="s">
        <v>315</v>
      </c>
      <c r="H18" s="44"/>
      <c r="I18" s="44"/>
      <c r="J18" s="44"/>
      <c r="K18" s="44"/>
      <c r="L18" s="44"/>
      <c r="M18" s="44"/>
      <c r="N18" s="44"/>
      <c r="O18" s="44"/>
      <c r="P18" s="44"/>
      <c r="Q18" s="39"/>
      <c r="R18" s="126"/>
    </row>
    <row r="19" spans="2:18" ht="17.25" customHeight="1" x14ac:dyDescent="0.45">
      <c r="B19" s="126"/>
      <c r="C19" s="39"/>
      <c r="D19" s="44"/>
      <c r="E19" s="44" t="s">
        <v>319</v>
      </c>
      <c r="F19" s="44"/>
      <c r="G19" s="44" t="s">
        <v>362</v>
      </c>
      <c r="H19" s="44"/>
      <c r="I19" s="44"/>
      <c r="J19" s="44"/>
      <c r="K19" s="44"/>
      <c r="L19" s="44"/>
      <c r="M19" s="44"/>
      <c r="N19" s="44"/>
      <c r="O19" s="44"/>
      <c r="P19" s="44"/>
      <c r="Q19" s="39"/>
      <c r="R19" s="126"/>
    </row>
    <row r="20" spans="2:18" ht="20.25" customHeight="1" x14ac:dyDescent="0.45">
      <c r="B20" s="126"/>
      <c r="C20" s="39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39"/>
      <c r="R20" s="126"/>
    </row>
    <row r="21" spans="2:18" ht="15.75" customHeight="1" x14ac:dyDescent="0.45">
      <c r="B21" s="126"/>
      <c r="C21" s="39"/>
      <c r="D21" s="44" t="s">
        <v>325</v>
      </c>
      <c r="E21" s="44"/>
      <c r="F21" s="44" t="s">
        <v>327</v>
      </c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39"/>
      <c r="R21" s="126"/>
    </row>
    <row r="22" spans="2:18" ht="15.75" customHeight="1" x14ac:dyDescent="0.45">
      <c r="B22" s="126"/>
      <c r="C22" s="39"/>
      <c r="D22" s="44"/>
      <c r="E22" s="44"/>
      <c r="F22" s="44"/>
      <c r="G22" s="44" t="s">
        <v>326</v>
      </c>
      <c r="H22" s="44"/>
      <c r="I22" s="737" t="s">
        <v>587</v>
      </c>
      <c r="J22" s="737"/>
      <c r="K22" s="737"/>
      <c r="L22" s="737"/>
      <c r="M22" s="737"/>
      <c r="N22" s="188"/>
      <c r="O22" s="44"/>
      <c r="P22" s="44"/>
      <c r="Q22" s="39"/>
      <c r="R22" s="126"/>
    </row>
    <row r="23" spans="2:18" ht="15.75" customHeight="1" x14ac:dyDescent="0.45">
      <c r="B23" s="126"/>
      <c r="C23" s="39"/>
      <c r="D23" s="44"/>
      <c r="E23" s="44"/>
      <c r="F23" s="44" t="s">
        <v>328</v>
      </c>
      <c r="G23" s="44"/>
      <c r="H23" s="44"/>
      <c r="I23" s="44"/>
      <c r="J23" s="44"/>
      <c r="K23" s="44"/>
      <c r="L23" s="44"/>
      <c r="M23" s="44"/>
      <c r="N23" s="44"/>
      <c r="O23" s="44"/>
      <c r="P23" s="44"/>
      <c r="Q23" s="39"/>
      <c r="R23" s="126"/>
    </row>
    <row r="24" spans="2:18" ht="15.75" customHeight="1" x14ac:dyDescent="0.45">
      <c r="B24" s="126"/>
      <c r="C24" s="39"/>
      <c r="D24" s="44"/>
      <c r="E24" s="44"/>
      <c r="F24" s="44"/>
      <c r="G24" s="44" t="s">
        <v>326</v>
      </c>
      <c r="H24" s="44"/>
      <c r="I24" s="737" t="s">
        <v>588</v>
      </c>
      <c r="J24" s="737"/>
      <c r="K24" s="737"/>
      <c r="L24" s="737"/>
      <c r="M24" s="737"/>
      <c r="N24" s="188"/>
      <c r="O24" s="188"/>
      <c r="P24" s="188"/>
      <c r="Q24" s="39"/>
      <c r="R24" s="126"/>
    </row>
    <row r="25" spans="2:18" ht="15.75" customHeight="1" x14ac:dyDescent="0.45">
      <c r="B25" s="126"/>
      <c r="C25" s="39"/>
      <c r="D25" s="44"/>
      <c r="E25" s="44"/>
      <c r="F25" s="44" t="s">
        <v>329</v>
      </c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39"/>
      <c r="R25" s="126"/>
    </row>
    <row r="26" spans="2:18" ht="15.75" customHeight="1" x14ac:dyDescent="0.45">
      <c r="B26" s="126"/>
      <c r="C26" s="39"/>
      <c r="D26" s="44"/>
      <c r="E26" s="44"/>
      <c r="F26" s="44"/>
      <c r="G26" s="44" t="s">
        <v>493</v>
      </c>
      <c r="H26" s="44"/>
      <c r="I26" s="44"/>
      <c r="J26" s="737" t="s">
        <v>588</v>
      </c>
      <c r="K26" s="737"/>
      <c r="L26" s="737"/>
      <c r="M26" s="737"/>
      <c r="N26" s="737"/>
      <c r="O26" s="44"/>
      <c r="P26" s="44"/>
      <c r="Q26" s="39"/>
      <c r="R26" s="126"/>
    </row>
    <row r="27" spans="2:18" ht="15.75" customHeight="1" x14ac:dyDescent="0.45">
      <c r="B27" s="126"/>
      <c r="C27" s="39"/>
      <c r="D27" s="44"/>
      <c r="E27" s="44"/>
      <c r="F27" s="44"/>
      <c r="G27" s="44"/>
      <c r="H27" s="44"/>
      <c r="I27" s="44"/>
      <c r="J27" s="294"/>
      <c r="K27" s="294"/>
      <c r="L27" s="294"/>
      <c r="M27" s="294"/>
      <c r="N27" s="294"/>
      <c r="O27" s="44"/>
      <c r="P27" s="44"/>
      <c r="Q27" s="39"/>
      <c r="R27" s="126"/>
    </row>
    <row r="28" spans="2:18" ht="15.75" customHeight="1" x14ac:dyDescent="0.45">
      <c r="B28" s="126"/>
      <c r="C28" s="39"/>
      <c r="D28" s="44"/>
      <c r="E28" s="44"/>
      <c r="F28" s="44"/>
      <c r="G28" s="44"/>
      <c r="H28" s="44"/>
      <c r="I28" s="44"/>
      <c r="J28" s="294"/>
      <c r="K28" s="294"/>
      <c r="L28" s="294"/>
      <c r="M28" s="294"/>
      <c r="N28" s="294"/>
      <c r="O28" s="44"/>
      <c r="P28" s="44"/>
      <c r="Q28" s="39"/>
      <c r="R28" s="126"/>
    </row>
    <row r="29" spans="2:18" ht="15.75" customHeight="1" x14ac:dyDescent="0.45">
      <c r="B29" s="126"/>
      <c r="C29" s="39"/>
      <c r="D29" s="44"/>
      <c r="E29" s="44"/>
      <c r="F29" s="44"/>
      <c r="G29" s="44"/>
      <c r="H29" s="44"/>
      <c r="I29" s="44"/>
      <c r="J29" s="294"/>
      <c r="K29" s="294"/>
      <c r="L29" s="294"/>
      <c r="M29" s="294"/>
      <c r="N29" s="294"/>
      <c r="O29" s="44"/>
      <c r="P29" s="44"/>
      <c r="Q29" s="39"/>
      <c r="R29" s="126"/>
    </row>
    <row r="30" spans="2:18" ht="15.75" customHeight="1" x14ac:dyDescent="0.45">
      <c r="B30" s="126"/>
      <c r="C30" s="39"/>
      <c r="D30" s="44"/>
      <c r="E30" s="44"/>
      <c r="F30" s="44"/>
      <c r="G30" s="44"/>
      <c r="H30" s="44"/>
      <c r="I30" s="44"/>
      <c r="J30" s="524"/>
      <c r="K30" s="524"/>
      <c r="L30" s="524"/>
      <c r="M30" s="524"/>
      <c r="N30" s="524"/>
      <c r="O30" s="44"/>
      <c r="P30" s="44"/>
      <c r="Q30" s="39"/>
      <c r="R30" s="126"/>
    </row>
    <row r="31" spans="2:18" ht="16.5" customHeight="1" x14ac:dyDescent="0.45">
      <c r="B31" s="126"/>
      <c r="C31" s="39"/>
      <c r="D31" s="44" t="s">
        <v>332</v>
      </c>
      <c r="E31" s="44"/>
      <c r="F31" s="44" t="s">
        <v>333</v>
      </c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39"/>
      <c r="R31" s="126"/>
    </row>
    <row r="32" spans="2:18" ht="16.5" customHeight="1" x14ac:dyDescent="0.45">
      <c r="B32" s="126"/>
      <c r="C32" s="39"/>
      <c r="D32" s="44"/>
      <c r="E32" s="44"/>
      <c r="F32" s="44" t="s">
        <v>330</v>
      </c>
      <c r="G32" s="217"/>
      <c r="H32" s="44" t="s">
        <v>331</v>
      </c>
      <c r="I32" s="44"/>
      <c r="J32" s="44"/>
      <c r="K32" s="44"/>
      <c r="L32" s="44"/>
      <c r="M32" s="44"/>
      <c r="N32" s="44"/>
      <c r="O32" s="44"/>
      <c r="P32" s="44"/>
      <c r="Q32" s="39"/>
      <c r="R32" s="126"/>
    </row>
    <row r="33" spans="2:18" ht="16.5" customHeight="1" x14ac:dyDescent="0.45">
      <c r="B33" s="126"/>
      <c r="C33" s="39"/>
      <c r="D33" s="44"/>
      <c r="E33" s="44"/>
      <c r="F33" s="44" t="s">
        <v>618</v>
      </c>
      <c r="G33" s="217"/>
      <c r="H33" s="44" t="s">
        <v>619</v>
      </c>
      <c r="I33" s="44"/>
      <c r="J33" s="44"/>
      <c r="K33" s="44"/>
      <c r="L33" s="44"/>
      <c r="M33" s="44"/>
      <c r="N33" s="44"/>
      <c r="O33" s="44"/>
      <c r="P33" s="44"/>
      <c r="Q33" s="39"/>
      <c r="R33" s="126"/>
    </row>
    <row r="34" spans="2:18" ht="16.5" customHeight="1" x14ac:dyDescent="0.45">
      <c r="B34" s="126"/>
      <c r="C34" s="39"/>
      <c r="D34" s="44"/>
      <c r="E34" s="44"/>
      <c r="F34" s="44"/>
      <c r="G34" s="44"/>
      <c r="H34" s="44" t="s">
        <v>620</v>
      </c>
      <c r="I34" s="44"/>
      <c r="J34" s="44"/>
      <c r="K34" s="44"/>
      <c r="L34" s="44"/>
      <c r="M34" s="44"/>
      <c r="N34" s="44"/>
      <c r="O34" s="44"/>
      <c r="P34" s="44"/>
      <c r="Q34" s="39"/>
      <c r="R34" s="126"/>
    </row>
    <row r="35" spans="2:18" ht="16.5" customHeight="1" x14ac:dyDescent="0.45">
      <c r="B35" s="126"/>
      <c r="C35" s="39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39"/>
      <c r="R35" s="126"/>
    </row>
    <row r="36" spans="2:18" ht="16.5" customHeight="1" x14ac:dyDescent="0.45">
      <c r="B36" s="126"/>
      <c r="C36" s="39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39"/>
      <c r="R36" s="126"/>
    </row>
    <row r="37" spans="2:18" ht="16.5" customHeight="1" x14ac:dyDescent="0.45">
      <c r="B37" s="126"/>
      <c r="C37" s="39"/>
      <c r="D37" s="44" t="s">
        <v>598</v>
      </c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39"/>
      <c r="R37" s="126"/>
    </row>
    <row r="38" spans="2:18" ht="16.5" customHeight="1" x14ac:dyDescent="0.45">
      <c r="B38" s="126"/>
      <c r="C38" s="39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39"/>
      <c r="R38" s="126"/>
    </row>
    <row r="39" spans="2:18" ht="16.5" customHeight="1" x14ac:dyDescent="0.45">
      <c r="B39" s="126"/>
      <c r="C39" s="39"/>
      <c r="D39" s="44"/>
      <c r="E39" s="218" t="s">
        <v>50</v>
      </c>
      <c r="F39" s="44" t="str">
        <f>Home!E3</f>
        <v>บัวแก้วเกษร</v>
      </c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39"/>
      <c r="R39" s="126"/>
    </row>
    <row r="40" spans="2:18" ht="16.5" customHeight="1" x14ac:dyDescent="0.45">
      <c r="B40" s="126"/>
      <c r="C40" s="39"/>
      <c r="D40" s="44"/>
      <c r="E40" s="44"/>
      <c r="F40" s="44" t="str">
        <f>Home!E4</f>
        <v>สำนักงานเขตพื้นที่การศึกษามัธยมศึกษา เขต 4</v>
      </c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39"/>
      <c r="R40" s="126"/>
    </row>
    <row r="41" spans="2:18" ht="16.5" customHeight="1" x14ac:dyDescent="0.45">
      <c r="B41" s="126"/>
      <c r="C41" s="39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39"/>
      <c r="R41" s="126"/>
    </row>
    <row r="42" spans="2:18" ht="16.5" customHeight="1" x14ac:dyDescent="0.45">
      <c r="B42" s="126"/>
      <c r="C42" s="39"/>
      <c r="D42" s="44"/>
      <c r="E42" s="44" t="s">
        <v>599</v>
      </c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39"/>
      <c r="R42" s="126"/>
    </row>
    <row r="43" spans="2:18" ht="16.5" customHeight="1" x14ac:dyDescent="0.45">
      <c r="B43" s="126"/>
      <c r="C43" s="39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39"/>
      <c r="R43" s="126"/>
    </row>
    <row r="44" spans="2:18" ht="16.5" customHeight="1" x14ac:dyDescent="0.45">
      <c r="B44" s="126"/>
      <c r="C44" s="39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39"/>
      <c r="R44" s="126"/>
    </row>
    <row r="45" spans="2:18" ht="24" customHeight="1" x14ac:dyDescent="0.45">
      <c r="B45" s="126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126"/>
    </row>
    <row r="46" spans="2:18" ht="12.75" customHeight="1" x14ac:dyDescent="0.45">
      <c r="B46" s="126"/>
      <c r="C46" s="126"/>
      <c r="D46" s="126"/>
      <c r="E46" s="126"/>
      <c r="F46" s="126"/>
      <c r="G46" s="126"/>
      <c r="H46" s="126"/>
      <c r="I46" s="126"/>
      <c r="J46" s="126"/>
      <c r="K46" s="126"/>
      <c r="L46" s="126"/>
      <c r="M46" s="126"/>
      <c r="N46" s="126"/>
      <c r="O46" s="126"/>
      <c r="P46" s="126"/>
      <c r="Q46" s="126"/>
      <c r="R46" s="126"/>
    </row>
    <row r="47" spans="2:18" s="39" customFormat="1" ht="20.25" customHeight="1" x14ac:dyDescent="0.45">
      <c r="D47" s="736"/>
      <c r="E47" s="736"/>
    </row>
    <row r="48" spans="2:18" s="39" customFormat="1" ht="20.25" customHeight="1" x14ac:dyDescent="0.45"/>
    <row r="49" s="39" customFormat="1" ht="20.25" customHeight="1" x14ac:dyDescent="0.45"/>
    <row r="50" s="39" customFormat="1" ht="20.25" customHeight="1" x14ac:dyDescent="0.45"/>
    <row r="51" ht="20.25" customHeight="1" x14ac:dyDescent="0.45"/>
    <row r="52" ht="20.25" customHeight="1" x14ac:dyDescent="0.45"/>
    <row r="53" ht="20.25" customHeight="1" x14ac:dyDescent="0.45"/>
    <row r="54" ht="20.25" customHeight="1" x14ac:dyDescent="0.45"/>
    <row r="55" ht="20.25" customHeight="1" x14ac:dyDescent="0.45"/>
    <row r="56" ht="20.25" customHeight="1" x14ac:dyDescent="0.45"/>
    <row r="57" ht="20.25" customHeight="1" x14ac:dyDescent="0.45"/>
  </sheetData>
  <sheetProtection algorithmName="SHA-512" hashValue="pSiXMid4dQOTtibEinjSSJ9kT7Hu/dXlzhpwsP4SnBxIj3OlykFZuMs7GOwdl/mbGDwxHjY+v4fRe3tnsB23Yg==" saltValue="o4VKOnsHue/UHLe+8h2r4Q==" spinCount="100000" sheet="1" objects="1" scenarios="1" selectLockedCells="1"/>
  <mergeCells count="6">
    <mergeCell ref="D47:E47"/>
    <mergeCell ref="J26:N26"/>
    <mergeCell ref="J30:N30"/>
    <mergeCell ref="D3:P4"/>
    <mergeCell ref="I22:M22"/>
    <mergeCell ref="I24:M24"/>
  </mergeCells>
  <hyperlinks>
    <hyperlink ref="J26:N26" r:id="rId1" display="http://madoodadi.wordpress.com/"/>
    <hyperlink ref="I22" r:id="rId2"/>
    <hyperlink ref="I24" r:id="rId3"/>
    <hyperlink ref="H33" r:id="rId4"/>
  </hyperlinks>
  <pageMargins left="0.51181102362204722" right="0.31496062992125984" top="0.55118110236220474" bottom="0.35433070866141736" header="0.31496062992125984" footer="0.31496062992125984"/>
  <pageSetup paperSize="9" orientation="portrait" verticalDpi="0" r:id="rId5"/>
  <ignoredErrors>
    <ignoredError sqref="F39" unlockedFormula="1"/>
  </ignoredErrors>
  <drawing r:id="rId6"/>
  <picture r:id="rId7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2"/>
  <sheetViews>
    <sheetView showRowColHeaders="0" workbookViewId="0">
      <selection activeCell="F13" sqref="F13"/>
    </sheetView>
  </sheetViews>
  <sheetFormatPr defaultRowHeight="15" x14ac:dyDescent="0.25"/>
  <cols>
    <col min="1" max="1" width="6.7109375" style="502" customWidth="1"/>
    <col min="2" max="2" width="10.140625" style="503" hidden="1" customWidth="1"/>
    <col min="3" max="3" width="12.140625" style="504" customWidth="1"/>
    <col min="4" max="4" width="11.42578125" style="503" hidden="1" customWidth="1"/>
    <col min="5" max="5" width="22" style="502" customWidth="1"/>
    <col min="6" max="6" width="14.7109375" style="502" customWidth="1"/>
    <col min="7" max="7" width="17.5703125" style="502" customWidth="1"/>
    <col min="8" max="8" width="17.28515625" style="502" customWidth="1"/>
    <col min="9" max="9" width="56.28515625" style="502" customWidth="1"/>
    <col min="10" max="10" width="83.5703125" style="502" customWidth="1"/>
    <col min="11" max="16384" width="9.140625" style="502"/>
  </cols>
  <sheetData>
    <row r="1" spans="1:10" ht="36.75" customHeight="1" x14ac:dyDescent="0.25"/>
    <row r="2" spans="1:10" x14ac:dyDescent="0.25">
      <c r="A2" s="502" t="s">
        <v>542</v>
      </c>
      <c r="B2" s="503" t="s">
        <v>636</v>
      </c>
      <c r="C2" s="509" t="s">
        <v>636</v>
      </c>
      <c r="D2" s="503" t="s">
        <v>638</v>
      </c>
      <c r="E2" s="502" t="s">
        <v>639</v>
      </c>
      <c r="F2" s="502" t="s">
        <v>73</v>
      </c>
      <c r="G2" s="502" t="s">
        <v>74</v>
      </c>
      <c r="H2" s="502" t="s">
        <v>51</v>
      </c>
      <c r="I2" s="502" t="s">
        <v>111</v>
      </c>
    </row>
    <row r="3" spans="1:10" x14ac:dyDescent="0.25">
      <c r="A3" s="505">
        <v>1</v>
      </c>
      <c r="B3" s="503">
        <v>5710301</v>
      </c>
      <c r="C3" s="509" t="s">
        <v>640</v>
      </c>
      <c r="D3" s="504" t="s">
        <v>641</v>
      </c>
      <c r="E3" s="502" t="s">
        <v>642</v>
      </c>
      <c r="F3" s="502" t="s">
        <v>2167</v>
      </c>
      <c r="G3" s="502" t="s">
        <v>643</v>
      </c>
      <c r="H3" s="502" t="s">
        <v>644</v>
      </c>
      <c r="I3" s="502" t="s">
        <v>645</v>
      </c>
      <c r="J3" s="506" t="s">
        <v>646</v>
      </c>
    </row>
    <row r="4" spans="1:10" x14ac:dyDescent="0.25">
      <c r="A4" s="505">
        <v>2</v>
      </c>
      <c r="B4" s="503">
        <v>5704242</v>
      </c>
      <c r="C4" s="509" t="s">
        <v>647</v>
      </c>
      <c r="D4" s="503">
        <v>81010191</v>
      </c>
      <c r="E4" s="502" t="s">
        <v>648</v>
      </c>
      <c r="F4" s="502" t="s">
        <v>649</v>
      </c>
      <c r="G4" s="502" t="s">
        <v>649</v>
      </c>
      <c r="H4" s="502" t="s">
        <v>644</v>
      </c>
      <c r="I4" s="502" t="s">
        <v>645</v>
      </c>
      <c r="J4" s="506" t="s">
        <v>650</v>
      </c>
    </row>
    <row r="5" spans="1:10" x14ac:dyDescent="0.25">
      <c r="A5" s="505">
        <v>3</v>
      </c>
      <c r="B5" s="503">
        <v>5602133</v>
      </c>
      <c r="C5" s="510" t="s">
        <v>2168</v>
      </c>
      <c r="E5" s="502" t="s">
        <v>651</v>
      </c>
      <c r="F5" s="502" t="s">
        <v>652</v>
      </c>
      <c r="G5" s="502" t="s">
        <v>653</v>
      </c>
      <c r="H5" s="502" t="s">
        <v>644</v>
      </c>
      <c r="I5" s="502" t="s">
        <v>654</v>
      </c>
    </row>
    <row r="6" spans="1:10" x14ac:dyDescent="0.25">
      <c r="A6" s="505">
        <v>4</v>
      </c>
      <c r="B6" s="503">
        <v>5605175</v>
      </c>
      <c r="C6" s="509" t="s">
        <v>655</v>
      </c>
      <c r="D6" s="503">
        <v>81010104</v>
      </c>
      <c r="E6" s="502" t="s">
        <v>656</v>
      </c>
      <c r="F6" s="502" t="s">
        <v>657</v>
      </c>
      <c r="G6" s="502" t="s">
        <v>658</v>
      </c>
      <c r="H6" s="502" t="s">
        <v>659</v>
      </c>
      <c r="I6" s="502" t="s">
        <v>645</v>
      </c>
      <c r="J6" s="506" t="s">
        <v>660</v>
      </c>
    </row>
    <row r="7" spans="1:10" x14ac:dyDescent="0.25">
      <c r="A7" s="505">
        <v>5</v>
      </c>
      <c r="B7" s="503">
        <v>5710305</v>
      </c>
      <c r="C7" s="510" t="s">
        <v>2169</v>
      </c>
      <c r="E7" s="502" t="s">
        <v>661</v>
      </c>
      <c r="G7" s="502" t="s">
        <v>662</v>
      </c>
      <c r="H7" s="502" t="s">
        <v>663</v>
      </c>
      <c r="I7" s="502" t="s">
        <v>664</v>
      </c>
    </row>
    <row r="8" spans="1:10" x14ac:dyDescent="0.25">
      <c r="A8" s="505">
        <v>6</v>
      </c>
      <c r="B8" s="503">
        <v>5606186</v>
      </c>
      <c r="C8" s="510" t="s">
        <v>2170</v>
      </c>
      <c r="E8" s="502" t="s">
        <v>665</v>
      </c>
      <c r="G8" s="502" t="s">
        <v>666</v>
      </c>
      <c r="H8" s="502" t="s">
        <v>663</v>
      </c>
      <c r="I8" s="502" t="s">
        <v>667</v>
      </c>
    </row>
    <row r="9" spans="1:10" x14ac:dyDescent="0.25">
      <c r="A9" s="505">
        <v>7</v>
      </c>
      <c r="B9" s="503">
        <v>5606187</v>
      </c>
      <c r="C9" s="510" t="s">
        <v>2171</v>
      </c>
      <c r="E9" s="502" t="s">
        <v>668</v>
      </c>
      <c r="G9" s="502" t="s">
        <v>666</v>
      </c>
      <c r="H9" s="502" t="s">
        <v>663</v>
      </c>
      <c r="I9" s="502" t="s">
        <v>667</v>
      </c>
    </row>
    <row r="10" spans="1:10" x14ac:dyDescent="0.25">
      <c r="A10" s="505">
        <v>8</v>
      </c>
      <c r="B10" s="503">
        <v>5705253</v>
      </c>
      <c r="C10" s="510" t="s">
        <v>2172</v>
      </c>
      <c r="E10" s="502" t="s">
        <v>669</v>
      </c>
      <c r="F10" s="502" t="s">
        <v>666</v>
      </c>
      <c r="G10" s="502" t="s">
        <v>666</v>
      </c>
      <c r="H10" s="502" t="s">
        <v>663</v>
      </c>
    </row>
    <row r="11" spans="1:10" x14ac:dyDescent="0.25">
      <c r="A11" s="505">
        <v>9</v>
      </c>
      <c r="B11" s="503">
        <v>5407019</v>
      </c>
      <c r="C11" s="510" t="s">
        <v>2173</v>
      </c>
      <c r="E11" s="502" t="s">
        <v>670</v>
      </c>
      <c r="F11" s="502" t="s">
        <v>671</v>
      </c>
      <c r="G11" s="502" t="s">
        <v>672</v>
      </c>
      <c r="H11" s="502" t="s">
        <v>663</v>
      </c>
    </row>
    <row r="12" spans="1:10" x14ac:dyDescent="0.25">
      <c r="A12" s="505">
        <v>10</v>
      </c>
      <c r="B12" s="503">
        <v>5602134</v>
      </c>
      <c r="C12" s="509" t="s">
        <v>673</v>
      </c>
      <c r="D12" s="503">
        <v>71010049</v>
      </c>
      <c r="E12" s="502" t="s">
        <v>674</v>
      </c>
      <c r="F12" s="502" t="s">
        <v>675</v>
      </c>
      <c r="G12" s="502" t="s">
        <v>676</v>
      </c>
      <c r="H12" s="502" t="s">
        <v>677</v>
      </c>
      <c r="I12" s="502" t="s">
        <v>678</v>
      </c>
      <c r="J12" s="506" t="s">
        <v>679</v>
      </c>
    </row>
    <row r="13" spans="1:10" x14ac:dyDescent="0.25">
      <c r="A13" s="505">
        <v>11</v>
      </c>
      <c r="B13" s="503">
        <v>5603138</v>
      </c>
      <c r="C13" s="509" t="s">
        <v>680</v>
      </c>
      <c r="D13" s="503">
        <v>71020015</v>
      </c>
      <c r="E13" s="502" t="s">
        <v>681</v>
      </c>
      <c r="F13" s="502" t="s">
        <v>682</v>
      </c>
      <c r="G13" s="502" t="s">
        <v>683</v>
      </c>
      <c r="H13" s="502" t="s">
        <v>677</v>
      </c>
      <c r="I13" s="502" t="s">
        <v>684</v>
      </c>
      <c r="J13" s="506" t="s">
        <v>685</v>
      </c>
    </row>
    <row r="14" spans="1:10" x14ac:dyDescent="0.25">
      <c r="A14" s="505">
        <v>12</v>
      </c>
      <c r="B14" s="503">
        <v>5801317</v>
      </c>
      <c r="C14" s="509" t="s">
        <v>686</v>
      </c>
      <c r="D14" s="503">
        <v>71020028</v>
      </c>
      <c r="E14" s="502" t="s">
        <v>687</v>
      </c>
      <c r="F14" s="502" t="s">
        <v>688</v>
      </c>
      <c r="G14" s="502" t="s">
        <v>683</v>
      </c>
      <c r="H14" s="502" t="s">
        <v>677</v>
      </c>
      <c r="I14" s="502" t="s">
        <v>684</v>
      </c>
      <c r="J14" s="506" t="s">
        <v>689</v>
      </c>
    </row>
    <row r="15" spans="1:10" x14ac:dyDescent="0.25">
      <c r="A15" s="505">
        <v>13</v>
      </c>
      <c r="B15" s="503">
        <v>5603149</v>
      </c>
      <c r="C15" s="509" t="s">
        <v>690</v>
      </c>
      <c r="D15" s="503">
        <v>71020163</v>
      </c>
      <c r="E15" s="502" t="s">
        <v>691</v>
      </c>
      <c r="F15" s="502" t="s">
        <v>692</v>
      </c>
      <c r="G15" s="502" t="s">
        <v>693</v>
      </c>
      <c r="H15" s="502" t="s">
        <v>677</v>
      </c>
      <c r="I15" s="502" t="s">
        <v>684</v>
      </c>
      <c r="J15" s="506" t="s">
        <v>694</v>
      </c>
    </row>
    <row r="16" spans="1:10" x14ac:dyDescent="0.25">
      <c r="A16" s="505">
        <v>14</v>
      </c>
      <c r="B16" s="503">
        <v>5605174</v>
      </c>
      <c r="C16" s="509" t="s">
        <v>695</v>
      </c>
      <c r="D16" s="503">
        <v>46010179</v>
      </c>
      <c r="E16" s="502" t="s">
        <v>696</v>
      </c>
      <c r="F16" s="502" t="s">
        <v>697</v>
      </c>
      <c r="G16" s="502" t="s">
        <v>698</v>
      </c>
      <c r="H16" s="502" t="s">
        <v>699</v>
      </c>
      <c r="I16" s="502" t="s">
        <v>700</v>
      </c>
      <c r="J16" s="506" t="s">
        <v>701</v>
      </c>
    </row>
    <row r="17" spans="1:10" x14ac:dyDescent="0.25">
      <c r="A17" s="505">
        <v>15</v>
      </c>
      <c r="B17" s="503">
        <v>5507091</v>
      </c>
      <c r="C17" s="509" t="s">
        <v>702</v>
      </c>
      <c r="D17" s="503">
        <v>46010002</v>
      </c>
      <c r="E17" s="502" t="s">
        <v>703</v>
      </c>
      <c r="F17" s="502" t="s">
        <v>704</v>
      </c>
      <c r="G17" s="502" t="s">
        <v>705</v>
      </c>
      <c r="H17" s="502" t="s">
        <v>699</v>
      </c>
      <c r="I17" s="502" t="s">
        <v>700</v>
      </c>
      <c r="J17" s="506" t="s">
        <v>706</v>
      </c>
    </row>
    <row r="18" spans="1:10" x14ac:dyDescent="0.25">
      <c r="A18" s="505">
        <v>16</v>
      </c>
      <c r="B18" s="503">
        <v>5512122</v>
      </c>
      <c r="C18" s="509" t="s">
        <v>707</v>
      </c>
      <c r="D18" s="503">
        <v>46010154</v>
      </c>
      <c r="E18" s="502" t="s">
        <v>708</v>
      </c>
      <c r="F18" s="502" t="s">
        <v>709</v>
      </c>
      <c r="G18" s="502" t="s">
        <v>709</v>
      </c>
      <c r="H18" s="502" t="s">
        <v>699</v>
      </c>
      <c r="I18" s="502" t="s">
        <v>700</v>
      </c>
      <c r="J18" s="506" t="s">
        <v>710</v>
      </c>
    </row>
    <row r="19" spans="1:10" x14ac:dyDescent="0.25">
      <c r="A19" s="505">
        <v>17</v>
      </c>
      <c r="B19" s="503">
        <v>5511116</v>
      </c>
      <c r="C19" s="509" t="s">
        <v>711</v>
      </c>
      <c r="D19" s="503">
        <v>46030054</v>
      </c>
      <c r="E19" s="502" t="s">
        <v>712</v>
      </c>
      <c r="F19" s="502" t="s">
        <v>713</v>
      </c>
      <c r="G19" s="502" t="s">
        <v>714</v>
      </c>
      <c r="H19" s="502" t="s">
        <v>699</v>
      </c>
      <c r="I19" s="502" t="s">
        <v>715</v>
      </c>
      <c r="J19" s="506" t="s">
        <v>716</v>
      </c>
    </row>
    <row r="20" spans="1:10" x14ac:dyDescent="0.25">
      <c r="A20" s="505">
        <v>18</v>
      </c>
      <c r="B20" s="503">
        <v>5410034</v>
      </c>
      <c r="C20" s="509" t="s">
        <v>717</v>
      </c>
      <c r="D20" s="503">
        <v>46030170</v>
      </c>
      <c r="E20" s="502" t="s">
        <v>718</v>
      </c>
      <c r="F20" s="502" t="s">
        <v>719</v>
      </c>
      <c r="G20" s="502" t="s">
        <v>720</v>
      </c>
      <c r="H20" s="502" t="s">
        <v>699</v>
      </c>
      <c r="I20" s="502" t="s">
        <v>715</v>
      </c>
      <c r="J20" s="506" t="s">
        <v>721</v>
      </c>
    </row>
    <row r="21" spans="1:10" x14ac:dyDescent="0.25">
      <c r="A21" s="505">
        <v>19</v>
      </c>
      <c r="B21" s="503">
        <v>5603150</v>
      </c>
      <c r="C21" s="509" t="s">
        <v>722</v>
      </c>
      <c r="D21" s="503">
        <v>62010125</v>
      </c>
      <c r="E21" s="502" t="s">
        <v>691</v>
      </c>
      <c r="F21" s="502" t="s">
        <v>723</v>
      </c>
      <c r="G21" s="502" t="s">
        <v>724</v>
      </c>
      <c r="H21" s="502" t="s">
        <v>725</v>
      </c>
      <c r="I21" s="502" t="s">
        <v>726</v>
      </c>
      <c r="J21" s="506" t="s">
        <v>727</v>
      </c>
    </row>
    <row r="22" spans="1:10" x14ac:dyDescent="0.25">
      <c r="A22" s="505">
        <v>20</v>
      </c>
      <c r="B22" s="503">
        <v>5604158</v>
      </c>
      <c r="C22" s="509" t="s">
        <v>728</v>
      </c>
      <c r="D22" s="503">
        <v>62010052</v>
      </c>
      <c r="E22" s="502" t="s">
        <v>729</v>
      </c>
      <c r="F22" s="502" t="s">
        <v>730</v>
      </c>
      <c r="G22" s="502" t="s">
        <v>731</v>
      </c>
      <c r="H22" s="502" t="s">
        <v>725</v>
      </c>
      <c r="I22" s="502" t="s">
        <v>726</v>
      </c>
      <c r="J22" s="506" t="s">
        <v>732</v>
      </c>
    </row>
    <row r="23" spans="1:10" x14ac:dyDescent="0.25">
      <c r="A23" s="505">
        <v>21</v>
      </c>
      <c r="B23" s="503">
        <v>5610215</v>
      </c>
      <c r="C23" s="509" t="s">
        <v>733</v>
      </c>
      <c r="D23" s="503">
        <v>62020198</v>
      </c>
      <c r="E23" s="502" t="s">
        <v>734</v>
      </c>
      <c r="F23" s="502" t="s">
        <v>735</v>
      </c>
      <c r="G23" s="502" t="s">
        <v>736</v>
      </c>
      <c r="H23" s="502" t="s">
        <v>725</v>
      </c>
      <c r="I23" s="502" t="s">
        <v>737</v>
      </c>
      <c r="J23" s="506" t="s">
        <v>738</v>
      </c>
    </row>
    <row r="24" spans="1:10" x14ac:dyDescent="0.25">
      <c r="A24" s="505">
        <v>22</v>
      </c>
      <c r="B24" s="503">
        <v>5603145</v>
      </c>
      <c r="C24" s="509" t="s">
        <v>739</v>
      </c>
      <c r="D24" s="503">
        <v>40010125</v>
      </c>
      <c r="E24" s="502" t="s">
        <v>740</v>
      </c>
      <c r="F24" s="502" t="s">
        <v>741</v>
      </c>
      <c r="G24" s="502" t="s">
        <v>742</v>
      </c>
      <c r="H24" s="502" t="s">
        <v>743</v>
      </c>
      <c r="I24" s="502" t="s">
        <v>744</v>
      </c>
      <c r="J24" s="506" t="s">
        <v>745</v>
      </c>
    </row>
    <row r="25" spans="1:10" x14ac:dyDescent="0.25">
      <c r="A25" s="505">
        <v>23</v>
      </c>
      <c r="B25" s="503">
        <v>5606193</v>
      </c>
      <c r="C25" s="509" t="s">
        <v>746</v>
      </c>
      <c r="D25" s="503">
        <v>40010081</v>
      </c>
      <c r="E25" s="502" t="s">
        <v>747</v>
      </c>
      <c r="F25" s="502" t="s">
        <v>748</v>
      </c>
      <c r="G25" s="502" t="s">
        <v>749</v>
      </c>
      <c r="H25" s="502" t="s">
        <v>743</v>
      </c>
      <c r="I25" s="502" t="s">
        <v>744</v>
      </c>
      <c r="J25" s="506" t="s">
        <v>750</v>
      </c>
    </row>
    <row r="26" spans="1:10" x14ac:dyDescent="0.25">
      <c r="A26" s="505">
        <v>24</v>
      </c>
      <c r="B26" s="503">
        <v>5608212</v>
      </c>
      <c r="C26" s="509" t="s">
        <v>751</v>
      </c>
      <c r="D26" s="503">
        <v>40020170</v>
      </c>
      <c r="E26" s="502" t="s">
        <v>752</v>
      </c>
      <c r="F26" s="502" t="s">
        <v>753</v>
      </c>
      <c r="G26" s="502" t="s">
        <v>754</v>
      </c>
      <c r="H26" s="502" t="s">
        <v>743</v>
      </c>
      <c r="I26" s="502" t="s">
        <v>755</v>
      </c>
      <c r="J26" s="506" t="s">
        <v>756</v>
      </c>
    </row>
    <row r="27" spans="1:10" x14ac:dyDescent="0.25">
      <c r="A27" s="505">
        <v>25</v>
      </c>
      <c r="B27" s="503">
        <v>5708288</v>
      </c>
      <c r="C27" s="509" t="s">
        <v>757</v>
      </c>
      <c r="D27" s="503">
        <v>40040059</v>
      </c>
      <c r="E27" s="502" t="s">
        <v>758</v>
      </c>
      <c r="F27" s="502" t="s">
        <v>759</v>
      </c>
      <c r="G27" s="502" t="s">
        <v>760</v>
      </c>
      <c r="H27" s="502" t="s">
        <v>743</v>
      </c>
      <c r="I27" s="502" t="s">
        <v>761</v>
      </c>
      <c r="J27" s="506" t="s">
        <v>762</v>
      </c>
    </row>
    <row r="28" spans="1:10" x14ac:dyDescent="0.25">
      <c r="A28" s="505">
        <v>26</v>
      </c>
      <c r="B28" s="503">
        <v>5509098</v>
      </c>
      <c r="C28" s="509" t="s">
        <v>763</v>
      </c>
      <c r="D28" s="503">
        <v>40050197</v>
      </c>
      <c r="E28" s="502" t="s">
        <v>764</v>
      </c>
      <c r="F28" s="502" t="s">
        <v>765</v>
      </c>
      <c r="G28" s="502" t="s">
        <v>766</v>
      </c>
      <c r="H28" s="502" t="s">
        <v>743</v>
      </c>
      <c r="I28" s="502" t="s">
        <v>767</v>
      </c>
      <c r="J28" s="506" t="s">
        <v>768</v>
      </c>
    </row>
    <row r="29" spans="1:10" x14ac:dyDescent="0.25">
      <c r="A29" s="505">
        <v>27</v>
      </c>
      <c r="B29" s="503">
        <v>5509096</v>
      </c>
      <c r="C29" s="509" t="s">
        <v>769</v>
      </c>
      <c r="D29" s="503">
        <v>22010075</v>
      </c>
      <c r="E29" s="502" t="s">
        <v>770</v>
      </c>
      <c r="F29" s="502" t="s">
        <v>771</v>
      </c>
      <c r="G29" s="502" t="s">
        <v>772</v>
      </c>
      <c r="H29" s="502" t="s">
        <v>773</v>
      </c>
      <c r="I29" s="502" t="s">
        <v>774</v>
      </c>
      <c r="J29" s="506" t="s">
        <v>775</v>
      </c>
    </row>
    <row r="30" spans="1:10" x14ac:dyDescent="0.25">
      <c r="A30" s="505">
        <v>28</v>
      </c>
      <c r="B30" s="503">
        <v>5510102</v>
      </c>
      <c r="C30" s="509" t="s">
        <v>776</v>
      </c>
      <c r="D30" s="503">
        <v>24020088</v>
      </c>
      <c r="E30" s="502" t="s">
        <v>777</v>
      </c>
      <c r="F30" s="502" t="s">
        <v>778</v>
      </c>
      <c r="G30" s="502" t="s">
        <v>779</v>
      </c>
      <c r="H30" s="502" t="s">
        <v>780</v>
      </c>
      <c r="I30" s="502" t="s">
        <v>781</v>
      </c>
      <c r="J30" s="506" t="s">
        <v>782</v>
      </c>
    </row>
    <row r="31" spans="1:10" x14ac:dyDescent="0.25">
      <c r="A31" s="505">
        <v>29</v>
      </c>
      <c r="B31" s="503">
        <v>5607207</v>
      </c>
      <c r="C31" s="509" t="s">
        <v>783</v>
      </c>
      <c r="D31" s="503">
        <v>24020104</v>
      </c>
      <c r="E31" s="502" t="s">
        <v>784</v>
      </c>
      <c r="F31" s="502" t="s">
        <v>785</v>
      </c>
      <c r="G31" s="502" t="s">
        <v>779</v>
      </c>
      <c r="H31" s="502" t="s">
        <v>780</v>
      </c>
      <c r="I31" s="502" t="s">
        <v>781</v>
      </c>
      <c r="J31" s="506" t="s">
        <v>786</v>
      </c>
    </row>
    <row r="32" spans="1:10" ht="15.75" customHeight="1" x14ac:dyDescent="0.25">
      <c r="A32" s="505">
        <v>30</v>
      </c>
      <c r="B32" s="503">
        <v>5405009</v>
      </c>
      <c r="C32" s="509" t="s">
        <v>787</v>
      </c>
      <c r="D32" s="503">
        <v>20010076</v>
      </c>
      <c r="E32" s="502" t="s">
        <v>788</v>
      </c>
      <c r="F32" s="502" t="s">
        <v>789</v>
      </c>
      <c r="G32" s="502" t="s">
        <v>790</v>
      </c>
      <c r="H32" s="502" t="s">
        <v>791</v>
      </c>
      <c r="I32" s="502" t="s">
        <v>792</v>
      </c>
      <c r="J32" s="506" t="s">
        <v>793</v>
      </c>
    </row>
    <row r="33" spans="1:10" x14ac:dyDescent="0.25">
      <c r="A33" s="505">
        <v>31</v>
      </c>
      <c r="B33" s="503">
        <v>5708289</v>
      </c>
      <c r="C33" s="509" t="s">
        <v>794</v>
      </c>
      <c r="D33" s="503">
        <v>20010046</v>
      </c>
      <c r="E33" s="502" t="s">
        <v>795</v>
      </c>
      <c r="F33" s="502" t="s">
        <v>796</v>
      </c>
      <c r="G33" s="502" t="s">
        <v>790</v>
      </c>
      <c r="H33" s="502" t="s">
        <v>791</v>
      </c>
      <c r="I33" s="502" t="s">
        <v>792</v>
      </c>
      <c r="J33" s="506" t="s">
        <v>797</v>
      </c>
    </row>
    <row r="34" spans="1:10" x14ac:dyDescent="0.25">
      <c r="A34" s="505">
        <v>32</v>
      </c>
      <c r="B34" s="503">
        <v>5604155</v>
      </c>
      <c r="C34" s="509" t="s">
        <v>798</v>
      </c>
      <c r="D34" s="503">
        <v>20010016</v>
      </c>
      <c r="E34" s="502" t="s">
        <v>799</v>
      </c>
      <c r="F34" s="502" t="s">
        <v>800</v>
      </c>
      <c r="G34" s="502" t="s">
        <v>705</v>
      </c>
      <c r="H34" s="502" t="s">
        <v>791</v>
      </c>
      <c r="I34" s="502" t="s">
        <v>792</v>
      </c>
      <c r="J34" s="506" t="s">
        <v>801</v>
      </c>
    </row>
    <row r="35" spans="1:10" x14ac:dyDescent="0.25">
      <c r="A35" s="505">
        <v>33</v>
      </c>
      <c r="B35" s="503">
        <v>5705247</v>
      </c>
      <c r="C35" s="509" t="s">
        <v>802</v>
      </c>
      <c r="D35" s="503">
        <v>20010005</v>
      </c>
      <c r="E35" s="502" t="s">
        <v>803</v>
      </c>
      <c r="F35" s="502" t="s">
        <v>804</v>
      </c>
      <c r="G35" s="502" t="s">
        <v>805</v>
      </c>
      <c r="H35" s="502" t="s">
        <v>791</v>
      </c>
      <c r="I35" s="502" t="s">
        <v>792</v>
      </c>
      <c r="J35" s="506" t="s">
        <v>806</v>
      </c>
    </row>
    <row r="36" spans="1:10" x14ac:dyDescent="0.25">
      <c r="A36" s="505">
        <v>34</v>
      </c>
      <c r="B36" s="503">
        <v>5502044</v>
      </c>
      <c r="C36" s="509" t="s">
        <v>807</v>
      </c>
      <c r="D36" s="503">
        <v>20030009</v>
      </c>
      <c r="E36" s="502" t="s">
        <v>808</v>
      </c>
      <c r="F36" s="502" t="s">
        <v>809</v>
      </c>
      <c r="G36" s="502" t="s">
        <v>810</v>
      </c>
      <c r="H36" s="502" t="s">
        <v>791</v>
      </c>
      <c r="I36" s="502" t="s">
        <v>811</v>
      </c>
      <c r="J36" s="506" t="s">
        <v>812</v>
      </c>
    </row>
    <row r="37" spans="1:10" x14ac:dyDescent="0.25">
      <c r="A37" s="505">
        <v>35</v>
      </c>
      <c r="B37" s="503">
        <v>5706275</v>
      </c>
      <c r="C37" s="509" t="s">
        <v>813</v>
      </c>
      <c r="D37" s="503">
        <v>20030056</v>
      </c>
      <c r="E37" s="502" t="s">
        <v>790</v>
      </c>
      <c r="F37" s="502" t="s">
        <v>814</v>
      </c>
      <c r="G37" s="502" t="s">
        <v>815</v>
      </c>
      <c r="H37" s="502" t="s">
        <v>791</v>
      </c>
      <c r="I37" s="502" t="s">
        <v>811</v>
      </c>
      <c r="J37" s="506" t="s">
        <v>816</v>
      </c>
    </row>
    <row r="38" spans="1:10" x14ac:dyDescent="0.25">
      <c r="A38" s="505">
        <v>36</v>
      </c>
      <c r="B38" s="503">
        <v>5612219</v>
      </c>
      <c r="C38" s="509" t="s">
        <v>817</v>
      </c>
      <c r="D38" s="503">
        <v>36010241</v>
      </c>
      <c r="E38" s="502" t="s">
        <v>818</v>
      </c>
      <c r="F38" s="502" t="s">
        <v>819</v>
      </c>
      <c r="G38" s="502" t="s">
        <v>820</v>
      </c>
      <c r="H38" s="502" t="s">
        <v>821</v>
      </c>
      <c r="I38" s="502" t="s">
        <v>822</v>
      </c>
      <c r="J38" s="506" t="s">
        <v>823</v>
      </c>
    </row>
    <row r="39" spans="1:10" x14ac:dyDescent="0.25">
      <c r="A39" s="505">
        <v>37</v>
      </c>
      <c r="B39" s="503">
        <v>5802319</v>
      </c>
      <c r="C39" s="509" t="s">
        <v>824</v>
      </c>
      <c r="D39" s="503">
        <v>36010234</v>
      </c>
      <c r="E39" s="502" t="s">
        <v>825</v>
      </c>
      <c r="F39" s="502" t="s">
        <v>820</v>
      </c>
      <c r="G39" s="502" t="s">
        <v>820</v>
      </c>
      <c r="H39" s="502" t="s">
        <v>821</v>
      </c>
      <c r="I39" s="502" t="s">
        <v>822</v>
      </c>
      <c r="J39" s="506" t="s">
        <v>826</v>
      </c>
    </row>
    <row r="40" spans="1:10" x14ac:dyDescent="0.25">
      <c r="A40" s="505">
        <v>38</v>
      </c>
      <c r="B40" s="503">
        <v>5503054</v>
      </c>
      <c r="C40" s="509" t="s">
        <v>827</v>
      </c>
      <c r="D40" s="503">
        <v>36020045</v>
      </c>
      <c r="E40" s="502" t="s">
        <v>828</v>
      </c>
      <c r="F40" s="502" t="s">
        <v>829</v>
      </c>
      <c r="G40" s="502" t="s">
        <v>830</v>
      </c>
      <c r="H40" s="502" t="s">
        <v>821</v>
      </c>
      <c r="I40" s="502" t="s">
        <v>831</v>
      </c>
      <c r="J40" s="506" t="s">
        <v>832</v>
      </c>
    </row>
    <row r="41" spans="1:10" x14ac:dyDescent="0.25">
      <c r="A41" s="505">
        <v>39</v>
      </c>
      <c r="B41" s="503">
        <v>5503055</v>
      </c>
      <c r="C41" s="509" t="s">
        <v>833</v>
      </c>
      <c r="D41" s="503">
        <v>36020047</v>
      </c>
      <c r="E41" s="502" t="s">
        <v>834</v>
      </c>
      <c r="F41" s="502" t="s">
        <v>835</v>
      </c>
      <c r="G41" s="502" t="s">
        <v>830</v>
      </c>
      <c r="H41" s="502" t="s">
        <v>821</v>
      </c>
      <c r="I41" s="502" t="s">
        <v>831</v>
      </c>
      <c r="J41" s="506" t="s">
        <v>836</v>
      </c>
    </row>
    <row r="42" spans="1:10" x14ac:dyDescent="0.25">
      <c r="A42" s="505">
        <v>40</v>
      </c>
      <c r="B42" s="503">
        <v>5603137</v>
      </c>
      <c r="C42" s="509" t="s">
        <v>837</v>
      </c>
      <c r="D42" s="503">
        <v>36020022</v>
      </c>
      <c r="E42" s="502" t="s">
        <v>838</v>
      </c>
      <c r="F42" s="502" t="s">
        <v>839</v>
      </c>
      <c r="G42" s="502" t="s">
        <v>830</v>
      </c>
      <c r="H42" s="502" t="s">
        <v>821</v>
      </c>
      <c r="I42" s="502" t="s">
        <v>831</v>
      </c>
      <c r="J42" s="506" t="s">
        <v>840</v>
      </c>
    </row>
    <row r="43" spans="1:10" x14ac:dyDescent="0.25">
      <c r="A43" s="505">
        <v>41</v>
      </c>
      <c r="B43" s="503">
        <v>5601127</v>
      </c>
      <c r="C43" s="509" t="s">
        <v>841</v>
      </c>
      <c r="D43" s="503">
        <v>36020147</v>
      </c>
      <c r="E43" s="502" t="s">
        <v>842</v>
      </c>
      <c r="F43" s="502" t="s">
        <v>843</v>
      </c>
      <c r="G43" s="502" t="s">
        <v>844</v>
      </c>
      <c r="H43" s="502" t="s">
        <v>821</v>
      </c>
      <c r="I43" s="502" t="s">
        <v>831</v>
      </c>
      <c r="J43" s="506" t="s">
        <v>845</v>
      </c>
    </row>
    <row r="44" spans="1:10" x14ac:dyDescent="0.25">
      <c r="A44" s="505">
        <v>42</v>
      </c>
      <c r="B44" s="503">
        <v>5703232</v>
      </c>
      <c r="C44" s="509" t="s">
        <v>846</v>
      </c>
      <c r="D44" s="503">
        <v>36020072</v>
      </c>
      <c r="E44" s="502" t="s">
        <v>847</v>
      </c>
      <c r="F44" s="502" t="s">
        <v>848</v>
      </c>
      <c r="G44" s="502" t="s">
        <v>844</v>
      </c>
      <c r="H44" s="502" t="s">
        <v>821</v>
      </c>
      <c r="I44" s="502" t="s">
        <v>831</v>
      </c>
      <c r="J44" s="506" t="s">
        <v>849</v>
      </c>
    </row>
    <row r="45" spans="1:10" x14ac:dyDescent="0.25">
      <c r="A45" s="505">
        <v>43</v>
      </c>
      <c r="B45" s="503">
        <v>5506078</v>
      </c>
      <c r="C45" s="509" t="s">
        <v>850</v>
      </c>
      <c r="D45" s="503">
        <v>86020046</v>
      </c>
      <c r="E45" s="502" t="s">
        <v>851</v>
      </c>
      <c r="F45" s="502" t="s">
        <v>852</v>
      </c>
      <c r="G45" s="502" t="s">
        <v>853</v>
      </c>
      <c r="H45" s="502" t="s">
        <v>854</v>
      </c>
      <c r="I45" s="502" t="s">
        <v>855</v>
      </c>
      <c r="J45" s="506" t="s">
        <v>856</v>
      </c>
    </row>
    <row r="46" spans="1:10" x14ac:dyDescent="0.25">
      <c r="A46" s="505">
        <v>44</v>
      </c>
      <c r="B46" s="503">
        <v>5604161</v>
      </c>
      <c r="C46" s="509" t="s">
        <v>857</v>
      </c>
      <c r="D46" s="503">
        <v>86020081</v>
      </c>
      <c r="E46" s="502" t="s">
        <v>858</v>
      </c>
      <c r="F46" s="502" t="s">
        <v>859</v>
      </c>
      <c r="G46" s="502" t="s">
        <v>860</v>
      </c>
      <c r="H46" s="502" t="s">
        <v>854</v>
      </c>
      <c r="I46" s="502" t="s">
        <v>855</v>
      </c>
      <c r="J46" s="506" t="s">
        <v>861</v>
      </c>
    </row>
    <row r="47" spans="1:10" x14ac:dyDescent="0.25">
      <c r="A47" s="505">
        <v>45</v>
      </c>
      <c r="B47" s="503">
        <v>5702227</v>
      </c>
      <c r="C47" s="509" t="s">
        <v>862</v>
      </c>
      <c r="D47" s="503">
        <v>57020152</v>
      </c>
      <c r="E47" s="502" t="s">
        <v>863</v>
      </c>
      <c r="F47" s="502" t="s">
        <v>864</v>
      </c>
      <c r="G47" s="502" t="s">
        <v>865</v>
      </c>
      <c r="H47" s="502" t="s">
        <v>866</v>
      </c>
      <c r="I47" s="502" t="s">
        <v>867</v>
      </c>
      <c r="J47" s="506" t="s">
        <v>868</v>
      </c>
    </row>
    <row r="48" spans="1:10" x14ac:dyDescent="0.25">
      <c r="A48" s="505">
        <v>46</v>
      </c>
      <c r="B48" s="503">
        <v>5605177</v>
      </c>
      <c r="C48" s="509" t="s">
        <v>869</v>
      </c>
      <c r="D48" s="503">
        <v>57020183</v>
      </c>
      <c r="E48" s="502" t="s">
        <v>870</v>
      </c>
      <c r="F48" s="502" t="s">
        <v>871</v>
      </c>
      <c r="G48" s="502" t="s">
        <v>872</v>
      </c>
      <c r="H48" s="502" t="s">
        <v>866</v>
      </c>
      <c r="I48" s="502" t="s">
        <v>867</v>
      </c>
      <c r="J48" s="506" t="s">
        <v>873</v>
      </c>
    </row>
    <row r="49" spans="1:10" x14ac:dyDescent="0.25">
      <c r="A49" s="505">
        <v>47</v>
      </c>
      <c r="B49" s="503">
        <v>5511119</v>
      </c>
      <c r="C49" s="509" t="s">
        <v>874</v>
      </c>
      <c r="D49" s="503">
        <v>57030022</v>
      </c>
      <c r="E49" s="502" t="s">
        <v>875</v>
      </c>
      <c r="F49" s="502" t="s">
        <v>876</v>
      </c>
      <c r="G49" s="502" t="s">
        <v>877</v>
      </c>
      <c r="H49" s="502" t="s">
        <v>866</v>
      </c>
      <c r="I49" s="502" t="s">
        <v>878</v>
      </c>
      <c r="J49" s="506" t="s">
        <v>879</v>
      </c>
    </row>
    <row r="50" spans="1:10" x14ac:dyDescent="0.25">
      <c r="A50" s="505">
        <v>48</v>
      </c>
      <c r="B50" s="503">
        <v>5605170</v>
      </c>
      <c r="C50" s="509" t="s">
        <v>880</v>
      </c>
      <c r="D50" s="503">
        <v>57030024</v>
      </c>
      <c r="E50" s="502" t="s">
        <v>881</v>
      </c>
      <c r="F50" s="502" t="s">
        <v>882</v>
      </c>
      <c r="G50" s="502" t="s">
        <v>877</v>
      </c>
      <c r="H50" s="502" t="s">
        <v>866</v>
      </c>
      <c r="I50" s="502" t="s">
        <v>878</v>
      </c>
      <c r="J50" s="506" t="s">
        <v>883</v>
      </c>
    </row>
    <row r="51" spans="1:10" x14ac:dyDescent="0.25">
      <c r="A51" s="505">
        <v>49</v>
      </c>
      <c r="B51" s="503">
        <v>5705256</v>
      </c>
      <c r="C51" s="509" t="s">
        <v>884</v>
      </c>
      <c r="D51" s="503">
        <v>57030030</v>
      </c>
      <c r="E51" s="502" t="s">
        <v>885</v>
      </c>
      <c r="F51" s="502" t="s">
        <v>882</v>
      </c>
      <c r="G51" s="502" t="s">
        <v>877</v>
      </c>
      <c r="H51" s="502" t="s">
        <v>866</v>
      </c>
      <c r="I51" s="502" t="s">
        <v>878</v>
      </c>
      <c r="J51" s="506" t="s">
        <v>886</v>
      </c>
    </row>
    <row r="52" spans="1:10" x14ac:dyDescent="0.25">
      <c r="A52" s="505">
        <v>50</v>
      </c>
      <c r="B52" s="503">
        <v>5407020</v>
      </c>
      <c r="C52" s="509" t="s">
        <v>887</v>
      </c>
      <c r="D52" s="503">
        <v>57040035</v>
      </c>
      <c r="E52" s="502" t="s">
        <v>888</v>
      </c>
      <c r="F52" s="502" t="s">
        <v>889</v>
      </c>
      <c r="G52" s="502" t="s">
        <v>890</v>
      </c>
      <c r="H52" s="502" t="s">
        <v>866</v>
      </c>
      <c r="I52" s="502" t="s">
        <v>891</v>
      </c>
      <c r="J52" s="506" t="s">
        <v>892</v>
      </c>
    </row>
    <row r="53" spans="1:10" x14ac:dyDescent="0.25">
      <c r="A53" s="505">
        <v>51</v>
      </c>
      <c r="B53" s="503">
        <v>5703228</v>
      </c>
      <c r="C53" s="509" t="s">
        <v>893</v>
      </c>
      <c r="D53" s="503">
        <v>57040009</v>
      </c>
      <c r="E53" s="502" t="s">
        <v>894</v>
      </c>
      <c r="F53" s="502" t="s">
        <v>895</v>
      </c>
      <c r="G53" s="502" t="s">
        <v>890</v>
      </c>
      <c r="H53" s="502" t="s">
        <v>866</v>
      </c>
      <c r="I53" s="502" t="s">
        <v>891</v>
      </c>
      <c r="J53" s="506" t="s">
        <v>896</v>
      </c>
    </row>
    <row r="54" spans="1:10" x14ac:dyDescent="0.25">
      <c r="A54" s="505">
        <v>52</v>
      </c>
      <c r="B54" s="503">
        <v>5708291</v>
      </c>
      <c r="C54" s="509" t="s">
        <v>897</v>
      </c>
      <c r="D54" s="503">
        <v>57040065</v>
      </c>
      <c r="E54" s="502" t="s">
        <v>898</v>
      </c>
      <c r="F54" s="502" t="s">
        <v>899</v>
      </c>
      <c r="G54" s="502" t="s">
        <v>900</v>
      </c>
      <c r="H54" s="502" t="s">
        <v>866</v>
      </c>
      <c r="I54" s="502" t="s">
        <v>891</v>
      </c>
      <c r="J54" s="506" t="s">
        <v>901</v>
      </c>
    </row>
    <row r="55" spans="1:10" x14ac:dyDescent="0.25">
      <c r="A55" s="505">
        <v>53</v>
      </c>
      <c r="B55" s="503">
        <v>5410032</v>
      </c>
      <c r="C55" s="509" t="s">
        <v>902</v>
      </c>
      <c r="D55" s="503">
        <v>57040120</v>
      </c>
      <c r="E55" s="502" t="s">
        <v>903</v>
      </c>
      <c r="F55" s="502" t="s">
        <v>904</v>
      </c>
      <c r="G55" s="502" t="s">
        <v>905</v>
      </c>
      <c r="H55" s="502" t="s">
        <v>866</v>
      </c>
      <c r="I55" s="502" t="s">
        <v>891</v>
      </c>
      <c r="J55" s="506" t="s">
        <v>906</v>
      </c>
    </row>
    <row r="56" spans="1:10" x14ac:dyDescent="0.25">
      <c r="A56" s="505">
        <v>54</v>
      </c>
      <c r="B56" s="503">
        <v>5710298</v>
      </c>
      <c r="C56" s="509" t="s">
        <v>907</v>
      </c>
      <c r="D56" s="503">
        <v>50010026</v>
      </c>
      <c r="E56" s="502" t="s">
        <v>908</v>
      </c>
      <c r="F56" s="502" t="s">
        <v>909</v>
      </c>
      <c r="G56" s="502" t="s">
        <v>910</v>
      </c>
      <c r="H56" s="502" t="s">
        <v>911</v>
      </c>
      <c r="I56" s="502" t="s">
        <v>912</v>
      </c>
      <c r="J56" s="506" t="s">
        <v>913</v>
      </c>
    </row>
    <row r="57" spans="1:10" x14ac:dyDescent="0.25">
      <c r="A57" s="505">
        <v>55</v>
      </c>
      <c r="B57" s="503">
        <v>5505074</v>
      </c>
      <c r="C57" s="509" t="s">
        <v>914</v>
      </c>
      <c r="D57" s="503">
        <v>50020151</v>
      </c>
      <c r="E57" s="502" t="s">
        <v>915</v>
      </c>
      <c r="F57" s="502" t="s">
        <v>916</v>
      </c>
      <c r="G57" s="502" t="s">
        <v>917</v>
      </c>
      <c r="H57" s="502" t="s">
        <v>911</v>
      </c>
      <c r="I57" s="502" t="s">
        <v>918</v>
      </c>
      <c r="J57" s="506" t="s">
        <v>919</v>
      </c>
    </row>
    <row r="58" spans="1:10" x14ac:dyDescent="0.25">
      <c r="A58" s="505">
        <v>56</v>
      </c>
      <c r="B58" s="503">
        <v>5506076</v>
      </c>
      <c r="C58" s="509" t="s">
        <v>920</v>
      </c>
      <c r="D58" s="503">
        <v>50030031</v>
      </c>
      <c r="E58" s="502" t="s">
        <v>921</v>
      </c>
      <c r="F58" s="502" t="s">
        <v>922</v>
      </c>
      <c r="G58" s="502" t="s">
        <v>923</v>
      </c>
      <c r="H58" s="502" t="s">
        <v>911</v>
      </c>
      <c r="I58" s="502" t="s">
        <v>924</v>
      </c>
      <c r="J58" s="506" t="s">
        <v>925</v>
      </c>
    </row>
    <row r="59" spans="1:10" x14ac:dyDescent="0.25">
      <c r="A59" s="505">
        <v>58</v>
      </c>
      <c r="B59" s="503">
        <v>5510099</v>
      </c>
      <c r="C59" s="509" t="s">
        <v>926</v>
      </c>
      <c r="D59" s="503">
        <v>50030071</v>
      </c>
      <c r="E59" s="502" t="s">
        <v>927</v>
      </c>
      <c r="F59" s="502" t="s">
        <v>928</v>
      </c>
      <c r="G59" s="502" t="s">
        <v>929</v>
      </c>
      <c r="H59" s="502" t="s">
        <v>911</v>
      </c>
      <c r="I59" s="502" t="s">
        <v>924</v>
      </c>
      <c r="J59" s="506" t="s">
        <v>930</v>
      </c>
    </row>
    <row r="60" spans="1:10" x14ac:dyDescent="0.25">
      <c r="A60" s="505">
        <v>57</v>
      </c>
      <c r="B60" s="503">
        <v>5502047</v>
      </c>
      <c r="C60" s="509" t="s">
        <v>931</v>
      </c>
      <c r="D60" s="503">
        <v>50030117</v>
      </c>
      <c r="E60" s="502" t="s">
        <v>932</v>
      </c>
      <c r="F60" s="502" t="s">
        <v>933</v>
      </c>
      <c r="G60" s="502" t="s">
        <v>934</v>
      </c>
      <c r="H60" s="502" t="s">
        <v>911</v>
      </c>
      <c r="I60" s="502" t="s">
        <v>924</v>
      </c>
      <c r="J60" s="506" t="s">
        <v>935</v>
      </c>
    </row>
    <row r="61" spans="1:10" x14ac:dyDescent="0.25">
      <c r="A61" s="505">
        <v>59</v>
      </c>
      <c r="B61" s="503">
        <v>5706277</v>
      </c>
      <c r="C61" s="509" t="s">
        <v>936</v>
      </c>
      <c r="D61" s="503">
        <v>50040041</v>
      </c>
      <c r="E61" s="502" t="s">
        <v>937</v>
      </c>
      <c r="F61" s="502" t="s">
        <v>938</v>
      </c>
      <c r="G61" s="502" t="s">
        <v>939</v>
      </c>
      <c r="H61" s="502" t="s">
        <v>911</v>
      </c>
      <c r="I61" s="502" t="s">
        <v>940</v>
      </c>
      <c r="J61" s="506" t="s">
        <v>941</v>
      </c>
    </row>
    <row r="62" spans="1:10" x14ac:dyDescent="0.25">
      <c r="A62" s="505">
        <v>60</v>
      </c>
      <c r="B62" s="503">
        <v>5708290</v>
      </c>
      <c r="C62" s="509" t="s">
        <v>942</v>
      </c>
      <c r="D62" s="503">
        <v>50040058</v>
      </c>
      <c r="E62" s="502" t="s">
        <v>943</v>
      </c>
      <c r="F62" s="502" t="s">
        <v>944</v>
      </c>
      <c r="G62" s="502" t="s">
        <v>944</v>
      </c>
      <c r="H62" s="502" t="s">
        <v>911</v>
      </c>
      <c r="I62" s="502" t="s">
        <v>940</v>
      </c>
      <c r="J62" s="506" t="s">
        <v>945</v>
      </c>
    </row>
    <row r="63" spans="1:10" x14ac:dyDescent="0.25">
      <c r="A63" s="505">
        <v>61</v>
      </c>
      <c r="B63" s="503">
        <v>5710299</v>
      </c>
      <c r="C63" s="509" t="s">
        <v>946</v>
      </c>
      <c r="D63" s="503">
        <v>50040089</v>
      </c>
      <c r="E63" s="502" t="s">
        <v>947</v>
      </c>
      <c r="F63" s="502" t="s">
        <v>948</v>
      </c>
      <c r="G63" s="502" t="s">
        <v>944</v>
      </c>
      <c r="H63" s="502" t="s">
        <v>911</v>
      </c>
      <c r="I63" s="502" t="s">
        <v>940</v>
      </c>
      <c r="J63" s="506" t="s">
        <v>949</v>
      </c>
    </row>
    <row r="64" spans="1:10" x14ac:dyDescent="0.25">
      <c r="A64" s="505">
        <v>63</v>
      </c>
      <c r="B64" s="503">
        <v>5607203</v>
      </c>
      <c r="C64" s="509" t="s">
        <v>950</v>
      </c>
      <c r="D64" s="503">
        <v>50050188</v>
      </c>
      <c r="E64" s="502" t="s">
        <v>951</v>
      </c>
      <c r="F64" s="502" t="s">
        <v>952</v>
      </c>
      <c r="G64" s="502" t="s">
        <v>953</v>
      </c>
      <c r="H64" s="502" t="s">
        <v>911</v>
      </c>
      <c r="I64" s="502" t="s">
        <v>954</v>
      </c>
      <c r="J64" s="506" t="s">
        <v>955</v>
      </c>
    </row>
    <row r="65" spans="1:10" x14ac:dyDescent="0.25">
      <c r="A65" s="505">
        <v>62</v>
      </c>
      <c r="B65" s="503">
        <v>5409028</v>
      </c>
      <c r="C65" s="509" t="s">
        <v>956</v>
      </c>
      <c r="D65" s="503">
        <v>50050227</v>
      </c>
      <c r="E65" s="502" t="s">
        <v>957</v>
      </c>
      <c r="F65" s="502" t="s">
        <v>958</v>
      </c>
      <c r="G65" s="502" t="s">
        <v>958</v>
      </c>
      <c r="H65" s="502" t="s">
        <v>911</v>
      </c>
      <c r="I65" s="502" t="s">
        <v>954</v>
      </c>
      <c r="J65" s="506" t="s">
        <v>959</v>
      </c>
    </row>
    <row r="66" spans="1:10" x14ac:dyDescent="0.25">
      <c r="A66" s="505">
        <v>64</v>
      </c>
      <c r="B66" s="503">
        <v>5607198</v>
      </c>
      <c r="C66" s="509" t="s">
        <v>960</v>
      </c>
      <c r="D66" s="503">
        <v>50050221</v>
      </c>
      <c r="E66" s="502" t="s">
        <v>961</v>
      </c>
      <c r="F66" s="502" t="s">
        <v>958</v>
      </c>
      <c r="G66" s="502" t="s">
        <v>958</v>
      </c>
      <c r="H66" s="502" t="s">
        <v>911</v>
      </c>
      <c r="I66" s="502" t="s">
        <v>954</v>
      </c>
      <c r="J66" s="506" t="s">
        <v>962</v>
      </c>
    </row>
    <row r="67" spans="1:10" x14ac:dyDescent="0.25">
      <c r="A67" s="505">
        <v>65</v>
      </c>
      <c r="B67" s="503">
        <v>5509097</v>
      </c>
      <c r="C67" s="509" t="s">
        <v>963</v>
      </c>
      <c r="D67" s="503">
        <v>50050112</v>
      </c>
      <c r="E67" s="502" t="s">
        <v>964</v>
      </c>
      <c r="F67" s="502" t="s">
        <v>965</v>
      </c>
      <c r="G67" s="502" t="s">
        <v>966</v>
      </c>
      <c r="H67" s="502" t="s">
        <v>911</v>
      </c>
      <c r="I67" s="502" t="s">
        <v>967</v>
      </c>
      <c r="J67" s="506" t="s">
        <v>968</v>
      </c>
    </row>
    <row r="68" spans="1:10" x14ac:dyDescent="0.25">
      <c r="A68" s="505">
        <v>66</v>
      </c>
      <c r="B68" s="503">
        <v>5608211</v>
      </c>
      <c r="C68" s="509" t="s">
        <v>969</v>
      </c>
      <c r="D68" s="503">
        <v>50050116</v>
      </c>
      <c r="E68" s="502" t="s">
        <v>970</v>
      </c>
      <c r="F68" s="502" t="s">
        <v>965</v>
      </c>
      <c r="G68" s="502" t="s">
        <v>966</v>
      </c>
      <c r="H68" s="502" t="s">
        <v>911</v>
      </c>
      <c r="I68" s="502" t="s">
        <v>967</v>
      </c>
      <c r="J68" s="506" t="s">
        <v>971</v>
      </c>
    </row>
    <row r="69" spans="1:10" x14ac:dyDescent="0.25">
      <c r="A69" s="505">
        <v>67</v>
      </c>
      <c r="B69" s="503">
        <v>5711310</v>
      </c>
      <c r="C69" s="509" t="s">
        <v>972</v>
      </c>
      <c r="D69" s="503">
        <v>50050052</v>
      </c>
      <c r="E69" s="502" t="s">
        <v>973</v>
      </c>
      <c r="F69" s="502" t="s">
        <v>974</v>
      </c>
      <c r="G69" s="502" t="s">
        <v>966</v>
      </c>
      <c r="H69" s="502" t="s">
        <v>911</v>
      </c>
      <c r="I69" s="502" t="s">
        <v>967</v>
      </c>
      <c r="J69" s="506" t="s">
        <v>975</v>
      </c>
    </row>
    <row r="70" spans="1:10" x14ac:dyDescent="0.25">
      <c r="A70" s="505">
        <v>68</v>
      </c>
      <c r="B70" s="503">
        <v>5503053</v>
      </c>
      <c r="C70" s="510" t="s">
        <v>2174</v>
      </c>
      <c r="E70" s="502" t="s">
        <v>976</v>
      </c>
      <c r="F70" s="502" t="s">
        <v>977</v>
      </c>
      <c r="G70" s="502" t="s">
        <v>978</v>
      </c>
      <c r="H70" s="502" t="s">
        <v>911</v>
      </c>
    </row>
    <row r="71" spans="1:10" x14ac:dyDescent="0.25">
      <c r="A71" s="505">
        <v>70</v>
      </c>
      <c r="B71" s="503">
        <v>5703239</v>
      </c>
      <c r="C71" s="509" t="s">
        <v>979</v>
      </c>
      <c r="D71" s="503">
        <v>92010148</v>
      </c>
      <c r="E71" s="502" t="s">
        <v>980</v>
      </c>
      <c r="F71" s="502" t="s">
        <v>981</v>
      </c>
      <c r="G71" s="502" t="s">
        <v>982</v>
      </c>
      <c r="H71" s="502" t="s">
        <v>983</v>
      </c>
      <c r="I71" s="502" t="s">
        <v>984</v>
      </c>
      <c r="J71" s="506" t="s">
        <v>985</v>
      </c>
    </row>
    <row r="72" spans="1:10" x14ac:dyDescent="0.25">
      <c r="A72" s="505">
        <v>69</v>
      </c>
      <c r="B72" s="503">
        <v>5405003</v>
      </c>
      <c r="C72" s="509" t="s">
        <v>986</v>
      </c>
      <c r="D72" s="503">
        <v>92010100</v>
      </c>
      <c r="E72" s="502" t="s">
        <v>987</v>
      </c>
      <c r="F72" s="502" t="s">
        <v>904</v>
      </c>
      <c r="G72" s="502" t="s">
        <v>988</v>
      </c>
      <c r="H72" s="502" t="s">
        <v>983</v>
      </c>
      <c r="I72" s="502" t="s">
        <v>984</v>
      </c>
      <c r="J72" s="506" t="s">
        <v>989</v>
      </c>
    </row>
    <row r="73" spans="1:10" x14ac:dyDescent="0.25">
      <c r="A73" s="505">
        <v>71</v>
      </c>
      <c r="B73" s="503">
        <v>5605168</v>
      </c>
      <c r="C73" s="509" t="s">
        <v>990</v>
      </c>
      <c r="D73" s="503">
        <v>92010067</v>
      </c>
      <c r="E73" s="502" t="s">
        <v>991</v>
      </c>
      <c r="F73" s="502" t="s">
        <v>992</v>
      </c>
      <c r="G73" s="502" t="s">
        <v>993</v>
      </c>
      <c r="H73" s="502" t="s">
        <v>983</v>
      </c>
      <c r="I73" s="502" t="s">
        <v>984</v>
      </c>
      <c r="J73" s="506" t="s">
        <v>994</v>
      </c>
    </row>
    <row r="74" spans="1:10" x14ac:dyDescent="0.25">
      <c r="A74" s="505">
        <v>72</v>
      </c>
      <c r="B74" s="503">
        <v>5607202</v>
      </c>
      <c r="C74" s="509" t="s">
        <v>995</v>
      </c>
      <c r="D74" s="503">
        <v>92010088</v>
      </c>
      <c r="E74" s="502" t="s">
        <v>996</v>
      </c>
      <c r="F74" s="502" t="s">
        <v>993</v>
      </c>
      <c r="G74" s="502" t="s">
        <v>993</v>
      </c>
      <c r="H74" s="502" t="s">
        <v>983</v>
      </c>
      <c r="I74" s="502" t="s">
        <v>984</v>
      </c>
      <c r="J74" s="506" t="s">
        <v>997</v>
      </c>
    </row>
    <row r="75" spans="1:10" x14ac:dyDescent="0.25">
      <c r="A75" s="505">
        <v>75</v>
      </c>
      <c r="B75" s="503">
        <v>5509095</v>
      </c>
      <c r="C75" s="509" t="s">
        <v>998</v>
      </c>
      <c r="D75" s="503">
        <v>63020036</v>
      </c>
      <c r="E75" s="502" t="s">
        <v>999</v>
      </c>
      <c r="F75" s="502" t="s">
        <v>1000</v>
      </c>
      <c r="G75" s="502" t="s">
        <v>1001</v>
      </c>
      <c r="H75" s="502" t="s">
        <v>1002</v>
      </c>
      <c r="I75" s="502" t="s">
        <v>1003</v>
      </c>
      <c r="J75" s="506" t="s">
        <v>1004</v>
      </c>
    </row>
    <row r="76" spans="1:10" x14ac:dyDescent="0.25">
      <c r="A76" s="505">
        <v>73</v>
      </c>
      <c r="B76" s="503">
        <v>5405011</v>
      </c>
      <c r="C76" s="509" t="s">
        <v>1005</v>
      </c>
      <c r="D76" s="503">
        <v>63020086</v>
      </c>
      <c r="E76" s="502" t="s">
        <v>1006</v>
      </c>
      <c r="F76" s="502" t="s">
        <v>1007</v>
      </c>
      <c r="G76" s="502" t="s">
        <v>1008</v>
      </c>
      <c r="H76" s="502" t="s">
        <v>1002</v>
      </c>
      <c r="I76" s="502" t="s">
        <v>1003</v>
      </c>
      <c r="J76" s="506" t="s">
        <v>1009</v>
      </c>
    </row>
    <row r="77" spans="1:10" x14ac:dyDescent="0.25">
      <c r="A77" s="505">
        <v>74</v>
      </c>
      <c r="B77" s="503">
        <v>5406016</v>
      </c>
      <c r="C77" s="509" t="s">
        <v>1010</v>
      </c>
      <c r="D77" s="503">
        <v>63020084</v>
      </c>
      <c r="E77" s="502" t="s">
        <v>1011</v>
      </c>
      <c r="F77" s="502" t="s">
        <v>1011</v>
      </c>
      <c r="G77" s="502" t="s">
        <v>1011</v>
      </c>
      <c r="H77" s="502" t="s">
        <v>1002</v>
      </c>
      <c r="I77" s="502" t="s">
        <v>1003</v>
      </c>
      <c r="J77" s="506" t="s">
        <v>1012</v>
      </c>
    </row>
    <row r="78" spans="1:10" x14ac:dyDescent="0.25">
      <c r="A78" s="505">
        <v>76</v>
      </c>
      <c r="B78" s="503">
        <v>5504059</v>
      </c>
      <c r="C78" s="510" t="s">
        <v>2175</v>
      </c>
      <c r="E78" s="502" t="s">
        <v>1013</v>
      </c>
      <c r="G78" s="502" t="s">
        <v>705</v>
      </c>
      <c r="H78" s="502" t="s">
        <v>1014</v>
      </c>
      <c r="I78" s="502" t="s">
        <v>1015</v>
      </c>
    </row>
    <row r="79" spans="1:10" x14ac:dyDescent="0.25">
      <c r="A79" s="505">
        <v>77</v>
      </c>
      <c r="B79" s="503">
        <v>5411037</v>
      </c>
      <c r="C79" s="509" t="s">
        <v>1016</v>
      </c>
      <c r="D79" s="503">
        <v>30020007</v>
      </c>
      <c r="E79" s="502" t="s">
        <v>1017</v>
      </c>
      <c r="F79" s="502" t="s">
        <v>1018</v>
      </c>
      <c r="G79" s="502" t="s">
        <v>1018</v>
      </c>
      <c r="H79" s="502" t="s">
        <v>625</v>
      </c>
      <c r="I79" s="502" t="s">
        <v>1019</v>
      </c>
      <c r="J79" s="506" t="s">
        <v>1020</v>
      </c>
    </row>
    <row r="80" spans="1:10" x14ac:dyDescent="0.25">
      <c r="A80" s="505">
        <v>79</v>
      </c>
      <c r="B80" s="503">
        <v>5508094</v>
      </c>
      <c r="C80" s="509" t="s">
        <v>1021</v>
      </c>
      <c r="D80" s="503">
        <v>30020047</v>
      </c>
      <c r="E80" s="502" t="s">
        <v>1022</v>
      </c>
      <c r="F80" s="502" t="s">
        <v>1023</v>
      </c>
      <c r="G80" s="502" t="s">
        <v>1018</v>
      </c>
      <c r="H80" s="502" t="s">
        <v>625</v>
      </c>
      <c r="I80" s="502" t="s">
        <v>1019</v>
      </c>
      <c r="J80" s="506" t="s">
        <v>1024</v>
      </c>
    </row>
    <row r="81" spans="1:10" x14ac:dyDescent="0.25">
      <c r="A81" s="505">
        <v>80</v>
      </c>
      <c r="B81" s="503">
        <v>5604156</v>
      </c>
      <c r="C81" s="509" t="s">
        <v>1025</v>
      </c>
      <c r="D81" s="503">
        <v>30020072</v>
      </c>
      <c r="E81" s="502" t="s">
        <v>1026</v>
      </c>
      <c r="F81" s="502" t="s">
        <v>1027</v>
      </c>
      <c r="G81" s="502" t="s">
        <v>1028</v>
      </c>
      <c r="H81" s="502" t="s">
        <v>625</v>
      </c>
      <c r="I81" s="502" t="s">
        <v>1019</v>
      </c>
      <c r="J81" s="506" t="s">
        <v>1029</v>
      </c>
    </row>
    <row r="82" spans="1:10" x14ac:dyDescent="0.25">
      <c r="A82" s="505">
        <v>81</v>
      </c>
      <c r="B82" s="503">
        <v>5705270</v>
      </c>
      <c r="C82" s="509" t="s">
        <v>1030</v>
      </c>
      <c r="D82" s="503">
        <v>30020151</v>
      </c>
      <c r="E82" s="502" t="s">
        <v>1031</v>
      </c>
      <c r="F82" s="502" t="s">
        <v>1032</v>
      </c>
      <c r="G82" s="502" t="s">
        <v>1033</v>
      </c>
      <c r="H82" s="502" t="s">
        <v>625</v>
      </c>
      <c r="I82" s="502" t="s">
        <v>1019</v>
      </c>
      <c r="J82" s="506" t="s">
        <v>1034</v>
      </c>
    </row>
    <row r="83" spans="1:10" x14ac:dyDescent="0.25">
      <c r="A83" s="505">
        <v>78</v>
      </c>
      <c r="B83" s="503">
        <v>5503048</v>
      </c>
      <c r="C83" s="509" t="s">
        <v>1035</v>
      </c>
      <c r="D83" s="503">
        <v>30020126</v>
      </c>
      <c r="E83" s="502" t="s">
        <v>1036</v>
      </c>
      <c r="G83" s="502" t="s">
        <v>1037</v>
      </c>
      <c r="H83" s="502" t="s">
        <v>625</v>
      </c>
      <c r="I83" s="502" t="s">
        <v>1019</v>
      </c>
      <c r="J83" s="506" t="s">
        <v>1038</v>
      </c>
    </row>
    <row r="84" spans="1:10" x14ac:dyDescent="0.25">
      <c r="A84" s="505">
        <v>82</v>
      </c>
      <c r="B84" s="503">
        <v>5506085</v>
      </c>
      <c r="C84" s="509" t="s">
        <v>1039</v>
      </c>
      <c r="D84" s="503">
        <v>30020125</v>
      </c>
      <c r="E84" s="502" t="s">
        <v>1040</v>
      </c>
      <c r="F84" s="502" t="s">
        <v>1037</v>
      </c>
      <c r="G84" s="502" t="s">
        <v>1037</v>
      </c>
      <c r="H84" s="502" t="s">
        <v>625</v>
      </c>
      <c r="I84" s="502" t="s">
        <v>1019</v>
      </c>
      <c r="J84" s="506" t="s">
        <v>1041</v>
      </c>
    </row>
    <row r="85" spans="1:10" x14ac:dyDescent="0.25">
      <c r="A85" s="505">
        <v>83</v>
      </c>
      <c r="B85" s="503">
        <v>5510112</v>
      </c>
      <c r="C85" s="509" t="s">
        <v>1042</v>
      </c>
      <c r="D85" s="503">
        <v>30020119</v>
      </c>
      <c r="E85" s="502" t="s">
        <v>1043</v>
      </c>
      <c r="F85" s="502" t="s">
        <v>1044</v>
      </c>
      <c r="G85" s="502" t="s">
        <v>1037</v>
      </c>
      <c r="H85" s="502" t="s">
        <v>625</v>
      </c>
      <c r="I85" s="502" t="s">
        <v>1019</v>
      </c>
      <c r="J85" s="506" t="s">
        <v>1045</v>
      </c>
    </row>
    <row r="86" spans="1:10" x14ac:dyDescent="0.25">
      <c r="A86" s="505">
        <v>84</v>
      </c>
      <c r="B86" s="503">
        <v>5603144</v>
      </c>
      <c r="C86" s="509" t="s">
        <v>1046</v>
      </c>
      <c r="D86" s="503">
        <v>30020103</v>
      </c>
      <c r="E86" s="502" t="s">
        <v>1047</v>
      </c>
      <c r="F86" s="502" t="s">
        <v>1048</v>
      </c>
      <c r="G86" s="502" t="s">
        <v>1037</v>
      </c>
      <c r="H86" s="502" t="s">
        <v>625</v>
      </c>
      <c r="I86" s="502" t="s">
        <v>1019</v>
      </c>
      <c r="J86" s="506" t="s">
        <v>1049</v>
      </c>
    </row>
    <row r="87" spans="1:10" x14ac:dyDescent="0.25">
      <c r="A87" s="505">
        <v>85</v>
      </c>
      <c r="B87" s="503">
        <v>5705271</v>
      </c>
      <c r="C87" s="509" t="s">
        <v>1050</v>
      </c>
      <c r="D87" s="503">
        <v>30020130</v>
      </c>
      <c r="E87" s="502" t="s">
        <v>1051</v>
      </c>
      <c r="F87" s="502" t="s">
        <v>1052</v>
      </c>
      <c r="G87" s="502" t="s">
        <v>1037</v>
      </c>
      <c r="H87" s="502" t="s">
        <v>625</v>
      </c>
      <c r="I87" s="502" t="s">
        <v>1019</v>
      </c>
      <c r="J87" s="506" t="s">
        <v>1053</v>
      </c>
    </row>
    <row r="88" spans="1:10" x14ac:dyDescent="0.25">
      <c r="A88" s="505">
        <v>86</v>
      </c>
      <c r="B88" s="503">
        <v>5501041</v>
      </c>
      <c r="C88" s="509" t="s">
        <v>1054</v>
      </c>
      <c r="D88" s="503">
        <v>30030046</v>
      </c>
      <c r="E88" s="502" t="s">
        <v>1055</v>
      </c>
      <c r="F88" s="502" t="s">
        <v>1056</v>
      </c>
      <c r="G88" s="502" t="s">
        <v>1057</v>
      </c>
      <c r="H88" s="502" t="s">
        <v>625</v>
      </c>
      <c r="I88" s="502" t="s">
        <v>1058</v>
      </c>
      <c r="J88" s="506" t="s">
        <v>1059</v>
      </c>
    </row>
    <row r="89" spans="1:10" x14ac:dyDescent="0.25">
      <c r="A89" s="505">
        <v>87</v>
      </c>
      <c r="B89" s="503">
        <v>5505072</v>
      </c>
      <c r="C89" s="509" t="s">
        <v>1060</v>
      </c>
      <c r="D89" s="503">
        <v>30030014</v>
      </c>
      <c r="E89" s="502" t="s">
        <v>1061</v>
      </c>
      <c r="F89" s="502" t="s">
        <v>1062</v>
      </c>
      <c r="G89" s="502" t="s">
        <v>1057</v>
      </c>
      <c r="H89" s="502" t="s">
        <v>625</v>
      </c>
      <c r="I89" s="502" t="s">
        <v>1058</v>
      </c>
      <c r="J89" s="506" t="s">
        <v>1063</v>
      </c>
    </row>
    <row r="90" spans="1:10" x14ac:dyDescent="0.25">
      <c r="A90" s="505">
        <v>88</v>
      </c>
      <c r="B90" s="503">
        <v>5712316</v>
      </c>
      <c r="C90" s="509" t="s">
        <v>1064</v>
      </c>
      <c r="D90" s="503">
        <v>30030026</v>
      </c>
      <c r="E90" s="502" t="s">
        <v>1065</v>
      </c>
      <c r="F90" s="502" t="s">
        <v>1066</v>
      </c>
      <c r="G90" s="502" t="s">
        <v>1057</v>
      </c>
      <c r="H90" s="502" t="s">
        <v>625</v>
      </c>
      <c r="I90" s="502" t="s">
        <v>1058</v>
      </c>
      <c r="J90" s="506" t="s">
        <v>1067</v>
      </c>
    </row>
    <row r="91" spans="1:10" x14ac:dyDescent="0.25">
      <c r="A91" s="505">
        <v>89</v>
      </c>
      <c r="B91" s="503">
        <v>5801318</v>
      </c>
      <c r="C91" s="509" t="s">
        <v>1068</v>
      </c>
      <c r="D91" s="503">
        <v>30030055</v>
      </c>
      <c r="E91" s="502" t="s">
        <v>1069</v>
      </c>
      <c r="F91" s="502" t="s">
        <v>1070</v>
      </c>
      <c r="G91" s="502" t="s">
        <v>1071</v>
      </c>
      <c r="H91" s="502" t="s">
        <v>625</v>
      </c>
      <c r="I91" s="502" t="s">
        <v>1058</v>
      </c>
      <c r="J91" s="506" t="s">
        <v>1072</v>
      </c>
    </row>
    <row r="92" spans="1:10" x14ac:dyDescent="0.25">
      <c r="A92" s="505">
        <v>90</v>
      </c>
      <c r="B92" s="503">
        <v>5711309</v>
      </c>
      <c r="C92" s="509" t="s">
        <v>1073</v>
      </c>
      <c r="D92" s="503">
        <v>30040092</v>
      </c>
      <c r="E92" s="502" t="s">
        <v>1074</v>
      </c>
      <c r="F92" s="502" t="s">
        <v>1075</v>
      </c>
      <c r="G92" s="502" t="s">
        <v>1076</v>
      </c>
      <c r="H92" s="502" t="s">
        <v>625</v>
      </c>
      <c r="I92" s="502" t="s">
        <v>1077</v>
      </c>
      <c r="J92" s="506" t="s">
        <v>1078</v>
      </c>
    </row>
    <row r="93" spans="1:10" x14ac:dyDescent="0.25">
      <c r="A93" s="505">
        <v>91</v>
      </c>
      <c r="B93" s="503">
        <v>5407018</v>
      </c>
      <c r="C93" s="509" t="s">
        <v>1079</v>
      </c>
      <c r="D93" s="503">
        <v>30050001</v>
      </c>
      <c r="E93" s="502" t="s">
        <v>1080</v>
      </c>
      <c r="F93" s="502" t="s">
        <v>1081</v>
      </c>
      <c r="G93" s="502" t="s">
        <v>1082</v>
      </c>
      <c r="H93" s="502" t="s">
        <v>625</v>
      </c>
      <c r="I93" s="502" t="s">
        <v>1083</v>
      </c>
      <c r="J93" s="506" t="s">
        <v>1084</v>
      </c>
    </row>
    <row r="94" spans="1:10" x14ac:dyDescent="0.25">
      <c r="A94" s="505">
        <v>92</v>
      </c>
      <c r="B94" s="503">
        <v>5502045</v>
      </c>
      <c r="C94" s="509" t="s">
        <v>1085</v>
      </c>
      <c r="D94" s="503">
        <v>30050056</v>
      </c>
      <c r="E94" s="502" t="s">
        <v>1086</v>
      </c>
      <c r="F94" s="502" t="s">
        <v>1087</v>
      </c>
      <c r="G94" s="502" t="s">
        <v>1082</v>
      </c>
      <c r="H94" s="502" t="s">
        <v>625</v>
      </c>
      <c r="I94" s="502" t="s">
        <v>1083</v>
      </c>
      <c r="J94" s="506" t="s">
        <v>1088</v>
      </c>
    </row>
    <row r="95" spans="1:10" x14ac:dyDescent="0.25">
      <c r="A95" s="505">
        <v>93</v>
      </c>
      <c r="B95" s="503">
        <v>5709294</v>
      </c>
      <c r="C95" s="509" t="s">
        <v>1089</v>
      </c>
      <c r="D95" s="503">
        <v>30050006</v>
      </c>
      <c r="E95" s="502" t="s">
        <v>1090</v>
      </c>
      <c r="F95" s="502" t="s">
        <v>1082</v>
      </c>
      <c r="G95" s="502" t="s">
        <v>1082</v>
      </c>
      <c r="H95" s="502" t="s">
        <v>625</v>
      </c>
      <c r="I95" s="502" t="s">
        <v>1083</v>
      </c>
      <c r="J95" s="506" t="s">
        <v>1091</v>
      </c>
    </row>
    <row r="96" spans="1:10" x14ac:dyDescent="0.25">
      <c r="A96" s="505">
        <v>94</v>
      </c>
      <c r="B96" s="503">
        <v>5610216</v>
      </c>
      <c r="C96" s="509" t="s">
        <v>1092</v>
      </c>
      <c r="D96" s="503">
        <v>30050093</v>
      </c>
      <c r="E96" s="502" t="s">
        <v>1093</v>
      </c>
      <c r="F96" s="502" t="s">
        <v>1094</v>
      </c>
      <c r="G96" s="502" t="s">
        <v>1095</v>
      </c>
      <c r="H96" s="502" t="s">
        <v>625</v>
      </c>
      <c r="I96" s="502" t="s">
        <v>1083</v>
      </c>
      <c r="J96" s="506" t="s">
        <v>1096</v>
      </c>
    </row>
    <row r="97" spans="1:9" x14ac:dyDescent="0.25">
      <c r="A97" s="505">
        <v>97</v>
      </c>
      <c r="B97" s="503">
        <v>5802321</v>
      </c>
      <c r="C97" s="509" t="s">
        <v>1097</v>
      </c>
      <c r="D97" s="503" t="s">
        <v>1098</v>
      </c>
      <c r="E97" s="502" t="s">
        <v>1099</v>
      </c>
      <c r="F97" s="502" t="s">
        <v>1100</v>
      </c>
      <c r="G97" s="507" t="s">
        <v>1101</v>
      </c>
      <c r="H97" s="502" t="s">
        <v>625</v>
      </c>
      <c r="I97" s="502" t="s">
        <v>1102</v>
      </c>
    </row>
    <row r="98" spans="1:9" x14ac:dyDescent="0.25">
      <c r="A98" s="505">
        <v>98</v>
      </c>
      <c r="B98" s="503">
        <v>5802322</v>
      </c>
      <c r="C98" s="509" t="s">
        <v>1103</v>
      </c>
      <c r="D98" s="503" t="s">
        <v>1104</v>
      </c>
      <c r="E98" s="502" t="s">
        <v>1105</v>
      </c>
      <c r="F98" s="502" t="s">
        <v>1106</v>
      </c>
      <c r="G98" s="507" t="s">
        <v>1101</v>
      </c>
      <c r="H98" s="502" t="s">
        <v>625</v>
      </c>
      <c r="I98" s="502" t="s">
        <v>1102</v>
      </c>
    </row>
    <row r="99" spans="1:9" x14ac:dyDescent="0.25">
      <c r="A99" s="505">
        <v>99</v>
      </c>
      <c r="B99" s="503">
        <v>5802323</v>
      </c>
      <c r="C99" s="509" t="s">
        <v>1107</v>
      </c>
      <c r="D99" s="503" t="s">
        <v>1108</v>
      </c>
      <c r="E99" s="502" t="s">
        <v>1109</v>
      </c>
      <c r="F99" s="502" t="s">
        <v>1100</v>
      </c>
      <c r="G99" s="507" t="s">
        <v>1101</v>
      </c>
      <c r="H99" s="502" t="s">
        <v>625</v>
      </c>
      <c r="I99" s="502" t="s">
        <v>1102</v>
      </c>
    </row>
    <row r="100" spans="1:9" x14ac:dyDescent="0.25">
      <c r="A100" s="505">
        <v>100</v>
      </c>
      <c r="B100" s="503">
        <v>5802324</v>
      </c>
      <c r="C100" s="509" t="s">
        <v>1110</v>
      </c>
      <c r="D100" s="503" t="s">
        <v>1111</v>
      </c>
      <c r="E100" s="502" t="s">
        <v>1112</v>
      </c>
      <c r="F100" s="502" t="s">
        <v>1113</v>
      </c>
      <c r="G100" s="507" t="s">
        <v>1101</v>
      </c>
      <c r="H100" s="502" t="s">
        <v>625</v>
      </c>
      <c r="I100" s="502" t="s">
        <v>1102</v>
      </c>
    </row>
    <row r="101" spans="1:9" x14ac:dyDescent="0.25">
      <c r="A101" s="505">
        <v>101</v>
      </c>
      <c r="B101" s="503">
        <v>5802325</v>
      </c>
      <c r="C101" s="509" t="s">
        <v>1114</v>
      </c>
      <c r="D101" s="503" t="s">
        <v>1115</v>
      </c>
      <c r="E101" s="502" t="s">
        <v>1116</v>
      </c>
      <c r="F101" s="502" t="s">
        <v>1100</v>
      </c>
      <c r="G101" s="507" t="s">
        <v>1101</v>
      </c>
      <c r="H101" s="502" t="s">
        <v>625</v>
      </c>
      <c r="I101" s="502" t="s">
        <v>1102</v>
      </c>
    </row>
    <row r="102" spans="1:9" x14ac:dyDescent="0.25">
      <c r="A102" s="505">
        <v>102</v>
      </c>
      <c r="B102" s="503">
        <v>5802326</v>
      </c>
      <c r="C102" s="509" t="s">
        <v>1117</v>
      </c>
      <c r="D102" s="503" t="s">
        <v>1118</v>
      </c>
      <c r="E102" s="502" t="s">
        <v>1119</v>
      </c>
      <c r="F102" s="502" t="s">
        <v>1100</v>
      </c>
      <c r="G102" s="507" t="s">
        <v>1101</v>
      </c>
      <c r="H102" s="502" t="s">
        <v>625</v>
      </c>
      <c r="I102" s="502" t="s">
        <v>1102</v>
      </c>
    </row>
    <row r="103" spans="1:9" x14ac:dyDescent="0.25">
      <c r="A103" s="505">
        <v>103</v>
      </c>
      <c r="B103" s="503">
        <v>5802327</v>
      </c>
      <c r="C103" s="509" t="s">
        <v>1120</v>
      </c>
      <c r="D103" s="503" t="s">
        <v>1121</v>
      </c>
      <c r="E103" s="502" t="s">
        <v>1122</v>
      </c>
      <c r="F103" s="502" t="s">
        <v>1106</v>
      </c>
      <c r="G103" s="507" t="s">
        <v>1101</v>
      </c>
      <c r="H103" s="502" t="s">
        <v>625</v>
      </c>
      <c r="I103" s="502" t="s">
        <v>1102</v>
      </c>
    </row>
    <row r="104" spans="1:9" x14ac:dyDescent="0.25">
      <c r="A104" s="505">
        <v>104</v>
      </c>
      <c r="B104" s="503">
        <v>5802328</v>
      </c>
      <c r="C104" s="509" t="s">
        <v>1123</v>
      </c>
      <c r="D104" s="503" t="s">
        <v>1124</v>
      </c>
      <c r="E104" s="502" t="s">
        <v>1125</v>
      </c>
      <c r="F104" s="502" t="s">
        <v>1106</v>
      </c>
      <c r="G104" s="507" t="s">
        <v>1101</v>
      </c>
      <c r="H104" s="502" t="s">
        <v>625</v>
      </c>
      <c r="I104" s="502" t="s">
        <v>1102</v>
      </c>
    </row>
    <row r="105" spans="1:9" x14ac:dyDescent="0.25">
      <c r="A105" s="505">
        <v>105</v>
      </c>
      <c r="B105" s="503">
        <v>5802329</v>
      </c>
      <c r="C105" s="509" t="s">
        <v>1126</v>
      </c>
      <c r="D105" s="503" t="s">
        <v>1127</v>
      </c>
      <c r="E105" s="502" t="s">
        <v>1128</v>
      </c>
      <c r="F105" s="502" t="s">
        <v>1113</v>
      </c>
      <c r="G105" s="507" t="s">
        <v>1101</v>
      </c>
      <c r="H105" s="502" t="s">
        <v>625</v>
      </c>
      <c r="I105" s="502" t="s">
        <v>1102</v>
      </c>
    </row>
    <row r="106" spans="1:9" x14ac:dyDescent="0.25">
      <c r="A106" s="505">
        <v>106</v>
      </c>
      <c r="B106" s="503">
        <v>5802330</v>
      </c>
      <c r="C106" s="509" t="s">
        <v>1129</v>
      </c>
      <c r="D106" s="503" t="s">
        <v>1130</v>
      </c>
      <c r="E106" s="502" t="s">
        <v>1131</v>
      </c>
      <c r="F106" s="502" t="s">
        <v>1132</v>
      </c>
      <c r="G106" s="507" t="s">
        <v>1101</v>
      </c>
      <c r="H106" s="502" t="s">
        <v>625</v>
      </c>
      <c r="I106" s="502" t="s">
        <v>1102</v>
      </c>
    </row>
    <row r="107" spans="1:9" x14ac:dyDescent="0.25">
      <c r="A107" s="505">
        <v>107</v>
      </c>
      <c r="B107" s="503">
        <v>5802331</v>
      </c>
      <c r="C107" s="509" t="s">
        <v>1133</v>
      </c>
      <c r="D107" s="503" t="s">
        <v>1134</v>
      </c>
      <c r="E107" s="502" t="s">
        <v>1135</v>
      </c>
      <c r="F107" s="502" t="s">
        <v>1132</v>
      </c>
      <c r="G107" s="507" t="s">
        <v>1101</v>
      </c>
      <c r="H107" s="502" t="s">
        <v>625</v>
      </c>
      <c r="I107" s="502" t="s">
        <v>1102</v>
      </c>
    </row>
    <row r="108" spans="1:9" x14ac:dyDescent="0.25">
      <c r="A108" s="505">
        <v>108</v>
      </c>
      <c r="B108" s="503">
        <v>5802332</v>
      </c>
      <c r="C108" s="509" t="s">
        <v>1136</v>
      </c>
      <c r="D108" s="503" t="s">
        <v>1137</v>
      </c>
      <c r="E108" s="502" t="s">
        <v>1138</v>
      </c>
      <c r="F108" s="502" t="s">
        <v>1101</v>
      </c>
      <c r="G108" s="507" t="s">
        <v>1101</v>
      </c>
      <c r="H108" s="502" t="s">
        <v>625</v>
      </c>
      <c r="I108" s="502" t="s">
        <v>1102</v>
      </c>
    </row>
    <row r="109" spans="1:9" x14ac:dyDescent="0.25">
      <c r="A109" s="505">
        <v>109</v>
      </c>
      <c r="B109" s="503">
        <v>5802333</v>
      </c>
      <c r="C109" s="509" t="s">
        <v>1139</v>
      </c>
      <c r="D109" s="503" t="s">
        <v>1140</v>
      </c>
      <c r="E109" s="502" t="s">
        <v>1141</v>
      </c>
      <c r="F109" s="502" t="s">
        <v>1132</v>
      </c>
      <c r="G109" s="507" t="s">
        <v>1101</v>
      </c>
      <c r="H109" s="502" t="s">
        <v>625</v>
      </c>
      <c r="I109" s="502" t="s">
        <v>1102</v>
      </c>
    </row>
    <row r="110" spans="1:9" x14ac:dyDescent="0.25">
      <c r="A110" s="505">
        <v>110</v>
      </c>
      <c r="B110" s="503">
        <v>5802334</v>
      </c>
      <c r="C110" s="509" t="s">
        <v>1142</v>
      </c>
      <c r="D110" s="503" t="s">
        <v>1143</v>
      </c>
      <c r="E110" s="502" t="s">
        <v>1144</v>
      </c>
      <c r="F110" s="502" t="s">
        <v>1101</v>
      </c>
      <c r="G110" s="507" t="s">
        <v>1101</v>
      </c>
      <c r="H110" s="502" t="s">
        <v>625</v>
      </c>
      <c r="I110" s="502" t="s">
        <v>1102</v>
      </c>
    </row>
    <row r="111" spans="1:9" x14ac:dyDescent="0.25">
      <c r="A111" s="505">
        <v>111</v>
      </c>
      <c r="B111" s="503">
        <v>5802335</v>
      </c>
      <c r="C111" s="509" t="s">
        <v>1145</v>
      </c>
      <c r="D111" s="503" t="s">
        <v>1146</v>
      </c>
      <c r="E111" s="502" t="s">
        <v>1147</v>
      </c>
      <c r="F111" s="502" t="s">
        <v>1132</v>
      </c>
      <c r="G111" s="507" t="s">
        <v>1101</v>
      </c>
      <c r="H111" s="502" t="s">
        <v>625</v>
      </c>
      <c r="I111" s="502" t="s">
        <v>1102</v>
      </c>
    </row>
    <row r="112" spans="1:9" x14ac:dyDescent="0.25">
      <c r="A112" s="505">
        <v>112</v>
      </c>
      <c r="B112" s="503">
        <v>5802336</v>
      </c>
      <c r="C112" s="509" t="s">
        <v>1148</v>
      </c>
      <c r="D112" s="503" t="s">
        <v>1149</v>
      </c>
      <c r="E112" s="502" t="s">
        <v>1150</v>
      </c>
      <c r="F112" s="502" t="s">
        <v>1101</v>
      </c>
      <c r="G112" s="507" t="s">
        <v>1101</v>
      </c>
      <c r="H112" s="502" t="s">
        <v>625</v>
      </c>
      <c r="I112" s="502" t="s">
        <v>1102</v>
      </c>
    </row>
    <row r="113" spans="1:10" x14ac:dyDescent="0.25">
      <c r="A113" s="505">
        <v>113</v>
      </c>
      <c r="B113" s="503">
        <v>5802337</v>
      </c>
      <c r="C113" s="509" t="s">
        <v>1151</v>
      </c>
      <c r="D113" s="503" t="s">
        <v>1152</v>
      </c>
      <c r="E113" s="502" t="s">
        <v>1153</v>
      </c>
      <c r="F113" s="502" t="s">
        <v>1113</v>
      </c>
      <c r="G113" s="507" t="s">
        <v>1101</v>
      </c>
      <c r="H113" s="502" t="s">
        <v>625</v>
      </c>
      <c r="I113" s="502" t="s">
        <v>1102</v>
      </c>
    </row>
    <row r="114" spans="1:10" x14ac:dyDescent="0.25">
      <c r="A114" s="505">
        <v>114</v>
      </c>
      <c r="B114" s="503">
        <v>5802338</v>
      </c>
      <c r="C114" s="509" t="s">
        <v>1154</v>
      </c>
      <c r="D114" s="503" t="s">
        <v>1155</v>
      </c>
      <c r="E114" s="502" t="s">
        <v>1156</v>
      </c>
      <c r="F114" s="502" t="s">
        <v>1132</v>
      </c>
      <c r="G114" s="507" t="s">
        <v>1101</v>
      </c>
      <c r="H114" s="502" t="s">
        <v>625</v>
      </c>
      <c r="I114" s="502" t="s">
        <v>1102</v>
      </c>
    </row>
    <row r="115" spans="1:10" x14ac:dyDescent="0.25">
      <c r="A115" s="505">
        <v>115</v>
      </c>
      <c r="B115" s="503">
        <v>5802339</v>
      </c>
      <c r="C115" s="509" t="s">
        <v>1157</v>
      </c>
      <c r="D115" s="503" t="s">
        <v>1158</v>
      </c>
      <c r="E115" s="502" t="s">
        <v>1159</v>
      </c>
      <c r="F115" s="502" t="s">
        <v>1106</v>
      </c>
      <c r="G115" s="507" t="s">
        <v>1101</v>
      </c>
      <c r="H115" s="502" t="s">
        <v>625</v>
      </c>
      <c r="I115" s="502" t="s">
        <v>1102</v>
      </c>
    </row>
    <row r="116" spans="1:10" x14ac:dyDescent="0.25">
      <c r="A116" s="505">
        <v>116</v>
      </c>
      <c r="B116" s="503">
        <v>5802340</v>
      </c>
      <c r="C116" s="509" t="s">
        <v>1160</v>
      </c>
      <c r="D116" s="503" t="s">
        <v>1161</v>
      </c>
      <c r="E116" s="502" t="s">
        <v>1162</v>
      </c>
      <c r="F116" s="502" t="s">
        <v>1132</v>
      </c>
      <c r="G116" s="507" t="s">
        <v>1101</v>
      </c>
      <c r="H116" s="502" t="s">
        <v>625</v>
      </c>
      <c r="I116" s="502" t="s">
        <v>1102</v>
      </c>
    </row>
    <row r="117" spans="1:10" x14ac:dyDescent="0.25">
      <c r="A117" s="505">
        <v>117</v>
      </c>
      <c r="B117" s="503">
        <v>5802341</v>
      </c>
      <c r="C117" s="509" t="s">
        <v>1163</v>
      </c>
      <c r="D117" s="503" t="s">
        <v>1164</v>
      </c>
      <c r="E117" s="502" t="s">
        <v>1165</v>
      </c>
      <c r="F117" s="502" t="s">
        <v>1106</v>
      </c>
      <c r="G117" s="507" t="s">
        <v>1101</v>
      </c>
      <c r="H117" s="502" t="s">
        <v>625</v>
      </c>
      <c r="I117" s="502" t="s">
        <v>1102</v>
      </c>
    </row>
    <row r="118" spans="1:10" x14ac:dyDescent="0.25">
      <c r="A118" s="505">
        <v>118</v>
      </c>
      <c r="B118" s="503">
        <v>5802342</v>
      </c>
      <c r="C118" s="509" t="s">
        <v>1166</v>
      </c>
      <c r="D118" s="503" t="s">
        <v>1167</v>
      </c>
      <c r="E118" s="502" t="s">
        <v>1168</v>
      </c>
      <c r="F118" s="502" t="s">
        <v>1101</v>
      </c>
      <c r="G118" s="507" t="s">
        <v>1101</v>
      </c>
      <c r="H118" s="502" t="s">
        <v>625</v>
      </c>
      <c r="I118" s="502" t="s">
        <v>1102</v>
      </c>
    </row>
    <row r="119" spans="1:10" x14ac:dyDescent="0.25">
      <c r="A119" s="505">
        <v>119</v>
      </c>
      <c r="B119" s="503">
        <v>5802343</v>
      </c>
      <c r="C119" s="509" t="s">
        <v>1169</v>
      </c>
      <c r="D119" s="503" t="s">
        <v>1170</v>
      </c>
      <c r="E119" s="502" t="s">
        <v>1171</v>
      </c>
      <c r="F119" s="502" t="s">
        <v>1101</v>
      </c>
      <c r="G119" s="507" t="s">
        <v>1101</v>
      </c>
      <c r="H119" s="502" t="s">
        <v>625</v>
      </c>
      <c r="I119" s="502" t="s">
        <v>1102</v>
      </c>
    </row>
    <row r="120" spans="1:10" x14ac:dyDescent="0.25">
      <c r="A120" s="505">
        <v>120</v>
      </c>
      <c r="B120" s="503">
        <v>5802344</v>
      </c>
      <c r="C120" s="509" t="s">
        <v>1172</v>
      </c>
      <c r="D120" s="503" t="s">
        <v>1173</v>
      </c>
      <c r="E120" s="502" t="s">
        <v>1174</v>
      </c>
      <c r="F120" s="502" t="s">
        <v>1113</v>
      </c>
      <c r="G120" s="507" t="s">
        <v>1101</v>
      </c>
      <c r="H120" s="502" t="s">
        <v>625</v>
      </c>
      <c r="I120" s="502" t="s">
        <v>1102</v>
      </c>
    </row>
    <row r="121" spans="1:10" x14ac:dyDescent="0.25">
      <c r="A121" s="505">
        <v>95</v>
      </c>
      <c r="B121" s="503">
        <v>5503051</v>
      </c>
      <c r="C121" s="509" t="s">
        <v>1175</v>
      </c>
      <c r="D121" s="503">
        <v>30060045</v>
      </c>
      <c r="E121" s="502" t="s">
        <v>1176</v>
      </c>
      <c r="F121" s="502" t="s">
        <v>1177</v>
      </c>
      <c r="G121" s="502" t="s">
        <v>1178</v>
      </c>
      <c r="H121" s="502" t="s">
        <v>625</v>
      </c>
      <c r="I121" s="502" t="s">
        <v>1102</v>
      </c>
      <c r="J121" s="506" t="s">
        <v>1179</v>
      </c>
    </row>
    <row r="122" spans="1:10" x14ac:dyDescent="0.25">
      <c r="A122" s="505">
        <v>121</v>
      </c>
      <c r="B122" s="503">
        <v>5510106</v>
      </c>
      <c r="C122" s="509" t="s">
        <v>1180</v>
      </c>
      <c r="D122" s="503">
        <v>30060049</v>
      </c>
      <c r="E122" s="502" t="s">
        <v>1181</v>
      </c>
      <c r="F122" s="502" t="s">
        <v>1177</v>
      </c>
      <c r="G122" s="502" t="s">
        <v>1178</v>
      </c>
      <c r="H122" s="502" t="s">
        <v>625</v>
      </c>
      <c r="I122" s="502" t="s">
        <v>1102</v>
      </c>
      <c r="J122" s="506" t="s">
        <v>1182</v>
      </c>
    </row>
    <row r="123" spans="1:10" x14ac:dyDescent="0.25">
      <c r="A123" s="505">
        <v>122</v>
      </c>
      <c r="B123" s="503">
        <v>5601125</v>
      </c>
      <c r="C123" s="509" t="s">
        <v>1183</v>
      </c>
      <c r="D123" s="503">
        <v>30060034</v>
      </c>
      <c r="E123" s="502" t="s">
        <v>1184</v>
      </c>
      <c r="F123" s="502" t="s">
        <v>1184</v>
      </c>
      <c r="G123" s="502" t="s">
        <v>1178</v>
      </c>
      <c r="H123" s="502" t="s">
        <v>625</v>
      </c>
      <c r="I123" s="502" t="s">
        <v>1102</v>
      </c>
      <c r="J123" s="506" t="s">
        <v>1185</v>
      </c>
    </row>
    <row r="124" spans="1:10" x14ac:dyDescent="0.25">
      <c r="A124" s="505">
        <v>123</v>
      </c>
      <c r="B124" s="503">
        <v>5705246</v>
      </c>
      <c r="C124" s="509" t="s">
        <v>1186</v>
      </c>
      <c r="D124" s="503">
        <v>30060037</v>
      </c>
      <c r="E124" s="502" t="s">
        <v>1187</v>
      </c>
      <c r="F124" s="502" t="s">
        <v>1184</v>
      </c>
      <c r="G124" s="502" t="s">
        <v>1178</v>
      </c>
      <c r="H124" s="502" t="s">
        <v>625</v>
      </c>
      <c r="I124" s="502" t="s">
        <v>1102</v>
      </c>
      <c r="J124" s="506" t="s">
        <v>1188</v>
      </c>
    </row>
    <row r="125" spans="1:10" x14ac:dyDescent="0.25">
      <c r="A125" s="505">
        <v>124</v>
      </c>
      <c r="B125" s="503">
        <v>5711313</v>
      </c>
      <c r="C125" s="509" t="s">
        <v>1189</v>
      </c>
      <c r="D125" s="503">
        <v>30060013</v>
      </c>
      <c r="E125" s="502" t="s">
        <v>1190</v>
      </c>
      <c r="F125" s="502" t="s">
        <v>1191</v>
      </c>
      <c r="G125" s="502" t="s">
        <v>1178</v>
      </c>
      <c r="H125" s="502" t="s">
        <v>625</v>
      </c>
      <c r="I125" s="502" t="s">
        <v>1102</v>
      </c>
      <c r="J125" s="506" t="s">
        <v>1192</v>
      </c>
    </row>
    <row r="126" spans="1:10" x14ac:dyDescent="0.25">
      <c r="A126" s="505">
        <v>96</v>
      </c>
      <c r="B126" s="503">
        <v>5407023</v>
      </c>
      <c r="C126" s="509" t="s">
        <v>1193</v>
      </c>
      <c r="D126" s="503">
        <v>30060062</v>
      </c>
      <c r="E126" s="502" t="s">
        <v>1194</v>
      </c>
      <c r="F126" s="502" t="s">
        <v>1195</v>
      </c>
      <c r="G126" s="502" t="s">
        <v>1196</v>
      </c>
      <c r="H126" s="502" t="s">
        <v>625</v>
      </c>
      <c r="I126" s="502" t="s">
        <v>1102</v>
      </c>
      <c r="J126" s="506" t="s">
        <v>1197</v>
      </c>
    </row>
    <row r="127" spans="1:10" x14ac:dyDescent="0.25">
      <c r="A127" s="505">
        <v>125</v>
      </c>
      <c r="B127" s="503">
        <v>5407022</v>
      </c>
      <c r="C127" s="509" t="s">
        <v>1198</v>
      </c>
      <c r="D127" s="503" t="s">
        <v>1199</v>
      </c>
      <c r="E127" s="502" t="s">
        <v>1200</v>
      </c>
      <c r="F127" s="502" t="s">
        <v>1201</v>
      </c>
      <c r="G127" s="502" t="s">
        <v>1202</v>
      </c>
      <c r="H127" s="502" t="s">
        <v>625</v>
      </c>
      <c r="I127" s="502" t="s">
        <v>631</v>
      </c>
    </row>
    <row r="128" spans="1:10" x14ac:dyDescent="0.25">
      <c r="A128" s="505">
        <v>130</v>
      </c>
      <c r="B128" s="503">
        <v>5703234</v>
      </c>
      <c r="C128" s="509" t="s">
        <v>1203</v>
      </c>
      <c r="D128" s="503" t="s">
        <v>1204</v>
      </c>
      <c r="E128" s="502" t="s">
        <v>1205</v>
      </c>
      <c r="F128" s="502" t="s">
        <v>1205</v>
      </c>
      <c r="G128" s="502" t="s">
        <v>1202</v>
      </c>
      <c r="H128" s="502" t="s">
        <v>625</v>
      </c>
      <c r="I128" s="502" t="s">
        <v>631</v>
      </c>
    </row>
    <row r="129" spans="1:9" x14ac:dyDescent="0.25">
      <c r="A129" s="505">
        <v>131</v>
      </c>
      <c r="B129" s="503">
        <v>5705249</v>
      </c>
      <c r="C129" s="510" t="s">
        <v>2176</v>
      </c>
      <c r="E129" s="502" t="s">
        <v>1206</v>
      </c>
      <c r="F129" s="502" t="s">
        <v>1207</v>
      </c>
      <c r="G129" s="502" t="s">
        <v>1207</v>
      </c>
      <c r="H129" s="502" t="s">
        <v>625</v>
      </c>
      <c r="I129" s="502" t="s">
        <v>631</v>
      </c>
    </row>
    <row r="130" spans="1:9" x14ac:dyDescent="0.25">
      <c r="A130" s="505">
        <v>132</v>
      </c>
      <c r="B130" s="503">
        <v>5706278</v>
      </c>
      <c r="C130" s="510" t="s">
        <v>2177</v>
      </c>
      <c r="E130" s="502" t="s">
        <v>1208</v>
      </c>
      <c r="F130" s="502" t="s">
        <v>1207</v>
      </c>
      <c r="G130" s="502" t="s">
        <v>1207</v>
      </c>
      <c r="H130" s="502" t="s">
        <v>625</v>
      </c>
      <c r="I130" s="502" t="s">
        <v>631</v>
      </c>
    </row>
    <row r="131" spans="1:9" x14ac:dyDescent="0.25">
      <c r="A131" s="505">
        <v>126</v>
      </c>
      <c r="B131" s="503">
        <v>5410035</v>
      </c>
      <c r="C131" s="511" t="s">
        <v>1209</v>
      </c>
      <c r="D131" s="503">
        <v>30070087</v>
      </c>
      <c r="E131" s="502" t="s">
        <v>630</v>
      </c>
      <c r="F131" s="502" t="s">
        <v>632</v>
      </c>
      <c r="G131" s="502" t="s">
        <v>633</v>
      </c>
      <c r="H131" s="502" t="s">
        <v>625</v>
      </c>
      <c r="I131" s="502" t="s">
        <v>631</v>
      </c>
    </row>
    <row r="132" spans="1:9" x14ac:dyDescent="0.25">
      <c r="A132" s="505">
        <v>127</v>
      </c>
      <c r="B132" s="503">
        <v>5410036</v>
      </c>
      <c r="C132" s="509" t="s">
        <v>1210</v>
      </c>
      <c r="D132" s="503" t="s">
        <v>1211</v>
      </c>
      <c r="E132" s="502" t="s">
        <v>1212</v>
      </c>
      <c r="F132" s="502" t="s">
        <v>1213</v>
      </c>
      <c r="G132" s="502" t="s">
        <v>633</v>
      </c>
      <c r="H132" s="502" t="s">
        <v>625</v>
      </c>
      <c r="I132" s="502" t="s">
        <v>631</v>
      </c>
    </row>
    <row r="133" spans="1:9" x14ac:dyDescent="0.25">
      <c r="A133" s="505">
        <v>128</v>
      </c>
      <c r="B133" s="503">
        <v>5502046</v>
      </c>
      <c r="C133" s="509" t="s">
        <v>1214</v>
      </c>
      <c r="D133" s="503" t="s">
        <v>1215</v>
      </c>
      <c r="E133" s="502" t="s">
        <v>1216</v>
      </c>
      <c r="F133" s="502" t="s">
        <v>632</v>
      </c>
      <c r="G133" s="502" t="s">
        <v>633</v>
      </c>
      <c r="H133" s="502" t="s">
        <v>625</v>
      </c>
      <c r="I133" s="502" t="s">
        <v>631</v>
      </c>
    </row>
    <row r="134" spans="1:9" x14ac:dyDescent="0.25">
      <c r="A134" s="505">
        <v>129</v>
      </c>
      <c r="B134" s="503">
        <v>5503050</v>
      </c>
      <c r="C134" s="509" t="s">
        <v>1217</v>
      </c>
      <c r="D134" s="503" t="s">
        <v>1218</v>
      </c>
      <c r="E134" s="502" t="s">
        <v>1219</v>
      </c>
      <c r="F134" s="502" t="s">
        <v>1213</v>
      </c>
      <c r="G134" s="502" t="s">
        <v>633</v>
      </c>
      <c r="H134" s="502" t="s">
        <v>625</v>
      </c>
      <c r="I134" s="502" t="s">
        <v>631</v>
      </c>
    </row>
    <row r="135" spans="1:9" x14ac:dyDescent="0.25">
      <c r="A135" s="505">
        <v>133</v>
      </c>
      <c r="B135" s="503">
        <v>5706279</v>
      </c>
      <c r="C135" s="510" t="s">
        <v>2178</v>
      </c>
      <c r="H135" s="502" t="s">
        <v>625</v>
      </c>
      <c r="I135" s="502" t="s">
        <v>631</v>
      </c>
    </row>
    <row r="136" spans="1:9" x14ac:dyDescent="0.25">
      <c r="A136" s="505">
        <v>134</v>
      </c>
      <c r="B136" s="503">
        <v>5508093</v>
      </c>
      <c r="C136" s="510" t="s">
        <v>2180</v>
      </c>
      <c r="E136" s="502" t="s">
        <v>1220</v>
      </c>
      <c r="F136" s="502" t="s">
        <v>1221</v>
      </c>
      <c r="G136" s="502" t="s">
        <v>705</v>
      </c>
      <c r="H136" s="502" t="s">
        <v>625</v>
      </c>
      <c r="I136" s="502" t="s">
        <v>1222</v>
      </c>
    </row>
    <row r="137" spans="1:9" x14ac:dyDescent="0.25">
      <c r="A137" s="505">
        <v>135</v>
      </c>
      <c r="B137" s="503">
        <v>5407024</v>
      </c>
      <c r="C137" s="510" t="s">
        <v>2179</v>
      </c>
      <c r="E137" s="502" t="s">
        <v>1223</v>
      </c>
      <c r="G137" s="502" t="s">
        <v>1224</v>
      </c>
      <c r="H137" s="502" t="s">
        <v>625</v>
      </c>
    </row>
    <row r="138" spans="1:9" x14ac:dyDescent="0.25">
      <c r="A138" s="505">
        <v>136</v>
      </c>
      <c r="B138" s="503">
        <v>5606196</v>
      </c>
      <c r="C138" s="509" t="s">
        <v>1225</v>
      </c>
      <c r="D138" s="503" t="s">
        <v>1226</v>
      </c>
      <c r="E138" s="502" t="s">
        <v>1227</v>
      </c>
      <c r="F138" s="502" t="s">
        <v>1228</v>
      </c>
      <c r="G138" s="502" t="s">
        <v>705</v>
      </c>
      <c r="H138" s="502" t="s">
        <v>1229</v>
      </c>
      <c r="I138" s="502" t="s">
        <v>1230</v>
      </c>
    </row>
    <row r="139" spans="1:9" x14ac:dyDescent="0.25">
      <c r="A139" s="505">
        <v>137</v>
      </c>
      <c r="B139" s="503">
        <v>5705255</v>
      </c>
      <c r="C139" s="509" t="s">
        <v>1231</v>
      </c>
      <c r="D139" s="503" t="s">
        <v>1232</v>
      </c>
      <c r="E139" s="502" t="s">
        <v>1233</v>
      </c>
      <c r="F139" s="502" t="s">
        <v>1234</v>
      </c>
      <c r="G139" s="502" t="s">
        <v>1235</v>
      </c>
      <c r="H139" s="502" t="s">
        <v>1229</v>
      </c>
      <c r="I139" s="502" t="s">
        <v>1236</v>
      </c>
    </row>
    <row r="140" spans="1:9" x14ac:dyDescent="0.25">
      <c r="A140" s="505">
        <v>138</v>
      </c>
      <c r="B140" s="503">
        <v>5705272</v>
      </c>
      <c r="C140" s="509" t="s">
        <v>1237</v>
      </c>
      <c r="D140" s="503" t="s">
        <v>1238</v>
      </c>
      <c r="E140" s="502" t="s">
        <v>1239</v>
      </c>
      <c r="F140" s="502" t="s">
        <v>1240</v>
      </c>
      <c r="G140" s="502" t="s">
        <v>1241</v>
      </c>
      <c r="H140" s="502" t="s">
        <v>1229</v>
      </c>
      <c r="I140" s="502" t="s">
        <v>1242</v>
      </c>
    </row>
    <row r="141" spans="1:9" x14ac:dyDescent="0.25">
      <c r="A141" s="505">
        <v>139</v>
      </c>
      <c r="B141" s="503">
        <v>5710306</v>
      </c>
      <c r="C141" s="510" t="s">
        <v>2181</v>
      </c>
      <c r="E141" s="502" t="s">
        <v>1243</v>
      </c>
      <c r="F141" s="502" t="s">
        <v>1241</v>
      </c>
      <c r="G141" s="502" t="s">
        <v>1241</v>
      </c>
      <c r="H141" s="502" t="s">
        <v>1229</v>
      </c>
    </row>
    <row r="142" spans="1:9" x14ac:dyDescent="0.25">
      <c r="A142" s="505">
        <v>140</v>
      </c>
      <c r="B142" s="503">
        <v>5407021</v>
      </c>
      <c r="C142" s="509" t="s">
        <v>1244</v>
      </c>
      <c r="D142" s="503" t="s">
        <v>1245</v>
      </c>
      <c r="E142" s="502" t="s">
        <v>1246</v>
      </c>
      <c r="F142" s="502" t="s">
        <v>1247</v>
      </c>
      <c r="G142" s="502" t="s">
        <v>705</v>
      </c>
      <c r="H142" s="502" t="s">
        <v>1248</v>
      </c>
      <c r="I142" s="502" t="s">
        <v>1249</v>
      </c>
    </row>
    <row r="143" spans="1:9" x14ac:dyDescent="0.25">
      <c r="A143" s="505">
        <v>141</v>
      </c>
      <c r="B143" s="503">
        <v>5409027</v>
      </c>
      <c r="C143" s="509" t="s">
        <v>1250</v>
      </c>
      <c r="D143" s="503" t="s">
        <v>1251</v>
      </c>
      <c r="E143" s="502" t="s">
        <v>1252</v>
      </c>
      <c r="F143" s="502" t="s">
        <v>1253</v>
      </c>
      <c r="G143" s="502" t="s">
        <v>1253</v>
      </c>
      <c r="H143" s="502" t="s">
        <v>1248</v>
      </c>
      <c r="I143" s="502" t="s">
        <v>1254</v>
      </c>
    </row>
    <row r="144" spans="1:9" x14ac:dyDescent="0.25">
      <c r="A144" s="505">
        <v>142</v>
      </c>
      <c r="B144" s="503">
        <v>5409026</v>
      </c>
      <c r="C144" s="509" t="s">
        <v>1255</v>
      </c>
      <c r="D144" s="503" t="s">
        <v>1256</v>
      </c>
      <c r="E144" s="502" t="s">
        <v>1257</v>
      </c>
      <c r="F144" s="502" t="s">
        <v>1258</v>
      </c>
      <c r="G144" s="502" t="s">
        <v>1259</v>
      </c>
      <c r="H144" s="502" t="s">
        <v>1248</v>
      </c>
      <c r="I144" s="502" t="s">
        <v>1254</v>
      </c>
    </row>
    <row r="145" spans="1:9" x14ac:dyDescent="0.25">
      <c r="A145" s="505">
        <v>143</v>
      </c>
      <c r="B145" s="503">
        <v>5604152</v>
      </c>
      <c r="C145" s="509" t="s">
        <v>1260</v>
      </c>
      <c r="D145" s="503" t="s">
        <v>1261</v>
      </c>
      <c r="E145" s="502" t="s">
        <v>1262</v>
      </c>
      <c r="F145" s="502" t="s">
        <v>1263</v>
      </c>
      <c r="G145" s="502" t="s">
        <v>1259</v>
      </c>
      <c r="H145" s="502" t="s">
        <v>1248</v>
      </c>
      <c r="I145" s="502" t="s">
        <v>1254</v>
      </c>
    </row>
    <row r="146" spans="1:9" x14ac:dyDescent="0.25">
      <c r="A146" s="505">
        <v>144</v>
      </c>
      <c r="B146" s="503">
        <v>5507087</v>
      </c>
      <c r="C146" s="510" t="s">
        <v>2182</v>
      </c>
      <c r="E146" s="502" t="s">
        <v>1264</v>
      </c>
      <c r="F146" s="502" t="s">
        <v>1265</v>
      </c>
      <c r="G146" s="502" t="s">
        <v>1266</v>
      </c>
      <c r="H146" s="502" t="s">
        <v>1248</v>
      </c>
      <c r="I146" s="502" t="s">
        <v>1267</v>
      </c>
    </row>
    <row r="147" spans="1:9" x14ac:dyDescent="0.25">
      <c r="A147" s="505">
        <v>145</v>
      </c>
      <c r="B147" s="503">
        <v>5610218</v>
      </c>
      <c r="C147" s="509" t="s">
        <v>1268</v>
      </c>
      <c r="D147" s="503" t="s">
        <v>1269</v>
      </c>
      <c r="E147" s="502" t="s">
        <v>1270</v>
      </c>
      <c r="F147" s="502" t="s">
        <v>1271</v>
      </c>
      <c r="G147" s="502" t="s">
        <v>1177</v>
      </c>
      <c r="H147" s="502" t="s">
        <v>1248</v>
      </c>
      <c r="I147" s="502" t="s">
        <v>1267</v>
      </c>
    </row>
    <row r="148" spans="1:9" x14ac:dyDescent="0.25">
      <c r="A148" s="505">
        <v>146</v>
      </c>
      <c r="B148" s="503">
        <v>5704241</v>
      </c>
      <c r="C148" s="509" t="s">
        <v>1272</v>
      </c>
      <c r="D148" s="503" t="s">
        <v>1273</v>
      </c>
      <c r="E148" s="502" t="s">
        <v>1274</v>
      </c>
      <c r="F148" s="502" t="s">
        <v>1275</v>
      </c>
      <c r="G148" s="502" t="s">
        <v>1276</v>
      </c>
      <c r="H148" s="502" t="s">
        <v>1277</v>
      </c>
      <c r="I148" s="502" t="s">
        <v>1254</v>
      </c>
    </row>
    <row r="149" spans="1:9" x14ac:dyDescent="0.25">
      <c r="A149" s="505">
        <v>147</v>
      </c>
      <c r="B149" s="503">
        <v>5506077</v>
      </c>
      <c r="C149" s="509" t="s">
        <v>1278</v>
      </c>
      <c r="D149" s="503" t="s">
        <v>1279</v>
      </c>
      <c r="E149" s="502" t="s">
        <v>1280</v>
      </c>
      <c r="F149" s="502" t="s">
        <v>1281</v>
      </c>
      <c r="G149" s="502" t="s">
        <v>1282</v>
      </c>
      <c r="H149" s="502" t="s">
        <v>1277</v>
      </c>
      <c r="I149" s="502" t="s">
        <v>1267</v>
      </c>
    </row>
    <row r="150" spans="1:9" x14ac:dyDescent="0.25">
      <c r="A150" s="505">
        <v>148</v>
      </c>
      <c r="B150" s="503">
        <v>5703233</v>
      </c>
      <c r="C150" s="509" t="s">
        <v>1283</v>
      </c>
      <c r="D150" s="503" t="s">
        <v>1284</v>
      </c>
      <c r="E150" s="502" t="s">
        <v>1285</v>
      </c>
      <c r="F150" s="502" t="s">
        <v>1286</v>
      </c>
      <c r="G150" s="502" t="s">
        <v>1287</v>
      </c>
      <c r="H150" s="502" t="s">
        <v>1288</v>
      </c>
      <c r="I150" s="502" t="s">
        <v>1289</v>
      </c>
    </row>
    <row r="151" spans="1:9" x14ac:dyDescent="0.25">
      <c r="A151" s="505">
        <v>149</v>
      </c>
      <c r="B151" s="503">
        <v>5607204</v>
      </c>
      <c r="C151" s="509" t="s">
        <v>1290</v>
      </c>
      <c r="D151" s="503" t="s">
        <v>1291</v>
      </c>
      <c r="E151" s="502" t="s">
        <v>1292</v>
      </c>
      <c r="F151" s="502" t="s">
        <v>662</v>
      </c>
      <c r="G151" s="502" t="s">
        <v>705</v>
      </c>
      <c r="H151" s="502" t="s">
        <v>1288</v>
      </c>
      <c r="I151" s="502" t="s">
        <v>1293</v>
      </c>
    </row>
    <row r="152" spans="1:9" x14ac:dyDescent="0.25">
      <c r="A152" s="505">
        <v>150</v>
      </c>
      <c r="B152" s="503">
        <v>5412040</v>
      </c>
      <c r="C152" s="509" t="s">
        <v>1294</v>
      </c>
      <c r="D152" s="503" t="s">
        <v>1295</v>
      </c>
      <c r="E152" s="502" t="s">
        <v>1296</v>
      </c>
      <c r="F152" s="502" t="s">
        <v>1297</v>
      </c>
      <c r="G152" s="502" t="s">
        <v>1298</v>
      </c>
      <c r="H152" s="502" t="s">
        <v>1288</v>
      </c>
      <c r="I152" s="502" t="s">
        <v>1299</v>
      </c>
    </row>
    <row r="153" spans="1:9" x14ac:dyDescent="0.25">
      <c r="A153" s="505">
        <v>151</v>
      </c>
      <c r="B153" s="503">
        <v>5703229</v>
      </c>
      <c r="C153" s="509" t="s">
        <v>1300</v>
      </c>
      <c r="D153" s="503" t="s">
        <v>1301</v>
      </c>
      <c r="E153" s="502" t="s">
        <v>1302</v>
      </c>
      <c r="F153" s="502" t="s">
        <v>1303</v>
      </c>
      <c r="G153" s="502" t="s">
        <v>1304</v>
      </c>
      <c r="H153" s="502" t="s">
        <v>1305</v>
      </c>
      <c r="I153" s="502" t="s">
        <v>1306</v>
      </c>
    </row>
    <row r="154" spans="1:9" x14ac:dyDescent="0.25">
      <c r="A154" s="505">
        <v>152</v>
      </c>
      <c r="B154" s="503">
        <v>5605184</v>
      </c>
      <c r="C154" s="509" t="s">
        <v>1307</v>
      </c>
      <c r="D154" s="503" t="s">
        <v>1308</v>
      </c>
      <c r="E154" s="502" t="s">
        <v>1309</v>
      </c>
      <c r="F154" s="502" t="s">
        <v>1310</v>
      </c>
      <c r="G154" s="502" t="s">
        <v>1311</v>
      </c>
      <c r="H154" s="502" t="s">
        <v>1305</v>
      </c>
      <c r="I154" s="502" t="s">
        <v>1312</v>
      </c>
    </row>
    <row r="155" spans="1:9" x14ac:dyDescent="0.25">
      <c r="A155" s="505">
        <v>153</v>
      </c>
      <c r="B155" s="503">
        <v>5703237</v>
      </c>
      <c r="C155" s="509" t="s">
        <v>1313</v>
      </c>
      <c r="D155" s="503" t="s">
        <v>1314</v>
      </c>
      <c r="E155" s="502" t="s">
        <v>1315</v>
      </c>
      <c r="F155" s="502" t="s">
        <v>1316</v>
      </c>
      <c r="G155" s="502" t="s">
        <v>1317</v>
      </c>
      <c r="H155" s="502" t="s">
        <v>1305</v>
      </c>
      <c r="I155" s="502" t="s">
        <v>1312</v>
      </c>
    </row>
    <row r="156" spans="1:9" x14ac:dyDescent="0.25">
      <c r="A156" s="505">
        <v>154</v>
      </c>
      <c r="B156" s="503">
        <v>5706276</v>
      </c>
      <c r="C156" s="509" t="s">
        <v>1318</v>
      </c>
      <c r="D156" s="503" t="s">
        <v>1319</v>
      </c>
      <c r="E156" s="502" t="s">
        <v>1320</v>
      </c>
      <c r="F156" s="502" t="s">
        <v>1321</v>
      </c>
      <c r="G156" s="502" t="s">
        <v>1317</v>
      </c>
      <c r="H156" s="502" t="s">
        <v>1305</v>
      </c>
      <c r="I156" s="502" t="s">
        <v>1312</v>
      </c>
    </row>
    <row r="157" spans="1:9" x14ac:dyDescent="0.25">
      <c r="A157" s="505">
        <v>155</v>
      </c>
      <c r="B157" s="503">
        <v>5705252</v>
      </c>
      <c r="C157" s="509" t="s">
        <v>1322</v>
      </c>
      <c r="D157" s="503" t="s">
        <v>1323</v>
      </c>
      <c r="E157" s="502" t="s">
        <v>1324</v>
      </c>
      <c r="F157" s="502" t="s">
        <v>1325</v>
      </c>
      <c r="G157" s="502" t="s">
        <v>1326</v>
      </c>
      <c r="H157" s="502" t="s">
        <v>1327</v>
      </c>
      <c r="I157" s="502" t="s">
        <v>1328</v>
      </c>
    </row>
    <row r="158" spans="1:9" x14ac:dyDescent="0.25">
      <c r="A158" s="505">
        <v>156</v>
      </c>
      <c r="B158" s="503">
        <v>5711311</v>
      </c>
      <c r="C158" s="509" t="s">
        <v>1329</v>
      </c>
      <c r="D158" s="503" t="s">
        <v>1330</v>
      </c>
      <c r="E158" s="502" t="s">
        <v>1331</v>
      </c>
      <c r="F158" s="502" t="s">
        <v>1331</v>
      </c>
      <c r="G158" s="502" t="s">
        <v>1332</v>
      </c>
      <c r="H158" s="502" t="s">
        <v>1327</v>
      </c>
      <c r="I158" s="502" t="s">
        <v>1328</v>
      </c>
    </row>
    <row r="159" spans="1:9" x14ac:dyDescent="0.25">
      <c r="A159" s="505">
        <v>157</v>
      </c>
      <c r="B159" s="503">
        <v>5605172</v>
      </c>
      <c r="C159" s="509" t="s">
        <v>1333</v>
      </c>
      <c r="D159" s="503" t="s">
        <v>1334</v>
      </c>
      <c r="E159" s="502" t="s">
        <v>1335</v>
      </c>
      <c r="F159" s="502" t="s">
        <v>1336</v>
      </c>
      <c r="G159" s="502" t="s">
        <v>1337</v>
      </c>
      <c r="H159" s="502" t="s">
        <v>1327</v>
      </c>
      <c r="I159" s="502" t="s">
        <v>1328</v>
      </c>
    </row>
    <row r="160" spans="1:9" x14ac:dyDescent="0.25">
      <c r="A160" s="505">
        <v>158</v>
      </c>
      <c r="B160" s="503">
        <v>5602130</v>
      </c>
      <c r="C160" s="509" t="s">
        <v>1338</v>
      </c>
      <c r="D160" s="503" t="s">
        <v>1339</v>
      </c>
      <c r="E160" s="502" t="s">
        <v>1340</v>
      </c>
      <c r="F160" s="502" t="s">
        <v>1341</v>
      </c>
      <c r="G160" s="502" t="s">
        <v>705</v>
      </c>
      <c r="H160" s="502" t="s">
        <v>1327</v>
      </c>
      <c r="I160" s="502" t="s">
        <v>1328</v>
      </c>
    </row>
    <row r="161" spans="1:9" x14ac:dyDescent="0.25">
      <c r="A161" s="505">
        <v>159</v>
      </c>
      <c r="B161" s="503">
        <v>5507092</v>
      </c>
      <c r="C161" s="509" t="s">
        <v>1342</v>
      </c>
      <c r="D161" s="503" t="s">
        <v>1343</v>
      </c>
      <c r="E161" s="502" t="s">
        <v>1344</v>
      </c>
      <c r="F161" s="502" t="s">
        <v>1345</v>
      </c>
      <c r="G161" s="502" t="s">
        <v>1346</v>
      </c>
      <c r="H161" s="502" t="s">
        <v>1327</v>
      </c>
      <c r="I161" s="502" t="s">
        <v>1328</v>
      </c>
    </row>
    <row r="162" spans="1:9" x14ac:dyDescent="0.25">
      <c r="A162" s="505">
        <v>160</v>
      </c>
      <c r="B162" s="503">
        <v>5605183</v>
      </c>
      <c r="C162" s="509" t="s">
        <v>1347</v>
      </c>
      <c r="D162" s="503" t="s">
        <v>1348</v>
      </c>
      <c r="E162" s="502" t="s">
        <v>1349</v>
      </c>
      <c r="F162" s="502" t="s">
        <v>1350</v>
      </c>
      <c r="G162" s="502" t="s">
        <v>1346</v>
      </c>
      <c r="H162" s="502" t="s">
        <v>1327</v>
      </c>
      <c r="I162" s="502" t="s">
        <v>1328</v>
      </c>
    </row>
    <row r="163" spans="1:9" x14ac:dyDescent="0.25">
      <c r="A163" s="505">
        <v>161</v>
      </c>
      <c r="B163" s="503">
        <v>5709297</v>
      </c>
      <c r="C163" s="509" t="s">
        <v>1351</v>
      </c>
      <c r="D163" s="503" t="s">
        <v>1352</v>
      </c>
      <c r="E163" s="502" t="s">
        <v>1131</v>
      </c>
      <c r="F163" s="502" t="s">
        <v>1353</v>
      </c>
      <c r="G163" s="502" t="s">
        <v>1353</v>
      </c>
      <c r="H163" s="502" t="s">
        <v>1327</v>
      </c>
      <c r="I163" s="502" t="s">
        <v>1354</v>
      </c>
    </row>
    <row r="164" spans="1:9" x14ac:dyDescent="0.25">
      <c r="A164" s="505">
        <v>162</v>
      </c>
      <c r="B164" s="503">
        <v>5603142</v>
      </c>
      <c r="C164" s="509" t="s">
        <v>1355</v>
      </c>
      <c r="D164" s="503" t="s">
        <v>1356</v>
      </c>
      <c r="E164" s="502" t="s">
        <v>1357</v>
      </c>
      <c r="F164" s="502" t="s">
        <v>1358</v>
      </c>
      <c r="G164" s="502" t="s">
        <v>1359</v>
      </c>
      <c r="H164" s="502" t="s">
        <v>1360</v>
      </c>
      <c r="I164" s="502" t="s">
        <v>1361</v>
      </c>
    </row>
    <row r="165" spans="1:9" x14ac:dyDescent="0.25">
      <c r="A165" s="505">
        <v>163</v>
      </c>
      <c r="B165" s="503">
        <v>5405010</v>
      </c>
      <c r="C165" s="509" t="s">
        <v>1362</v>
      </c>
      <c r="D165" s="503" t="s">
        <v>1363</v>
      </c>
      <c r="E165" s="502" t="s">
        <v>1364</v>
      </c>
      <c r="F165" s="502" t="s">
        <v>1365</v>
      </c>
      <c r="G165" s="502" t="s">
        <v>1366</v>
      </c>
      <c r="H165" s="502" t="s">
        <v>1367</v>
      </c>
      <c r="I165" s="502" t="s">
        <v>1368</v>
      </c>
    </row>
    <row r="166" spans="1:9" x14ac:dyDescent="0.25">
      <c r="A166" s="505">
        <v>166</v>
      </c>
      <c r="B166" s="503">
        <v>5507088</v>
      </c>
      <c r="C166" s="509" t="s">
        <v>1369</v>
      </c>
      <c r="D166" s="503" t="s">
        <v>1370</v>
      </c>
      <c r="E166" s="502" t="s">
        <v>1371</v>
      </c>
      <c r="F166" s="502" t="s">
        <v>1372</v>
      </c>
      <c r="G166" s="502" t="s">
        <v>1366</v>
      </c>
      <c r="H166" s="502" t="s">
        <v>1367</v>
      </c>
      <c r="I166" s="502" t="s">
        <v>1368</v>
      </c>
    </row>
    <row r="167" spans="1:9" x14ac:dyDescent="0.25">
      <c r="A167" s="505">
        <v>164</v>
      </c>
      <c r="B167" s="503">
        <v>5506079</v>
      </c>
      <c r="C167" s="509" t="s">
        <v>1373</v>
      </c>
      <c r="D167" s="503" t="s">
        <v>1374</v>
      </c>
      <c r="E167" s="502" t="s">
        <v>1375</v>
      </c>
      <c r="F167" s="502" t="s">
        <v>1376</v>
      </c>
      <c r="G167" s="502" t="s">
        <v>1377</v>
      </c>
      <c r="H167" s="502" t="s">
        <v>1367</v>
      </c>
      <c r="I167" s="502" t="s">
        <v>1368</v>
      </c>
    </row>
    <row r="168" spans="1:9" x14ac:dyDescent="0.25">
      <c r="A168" s="505">
        <v>165</v>
      </c>
      <c r="B168" s="503">
        <v>5506080</v>
      </c>
      <c r="C168" s="509" t="s">
        <v>1378</v>
      </c>
      <c r="D168" s="503" t="s">
        <v>1379</v>
      </c>
      <c r="E168" s="502" t="s">
        <v>1380</v>
      </c>
      <c r="F168" s="502" t="s">
        <v>1376</v>
      </c>
      <c r="G168" s="502" t="s">
        <v>1377</v>
      </c>
      <c r="H168" s="502" t="s">
        <v>1367</v>
      </c>
      <c r="I168" s="502" t="s">
        <v>1368</v>
      </c>
    </row>
    <row r="169" spans="1:9" x14ac:dyDescent="0.25">
      <c r="A169" s="505">
        <v>167</v>
      </c>
      <c r="B169" s="503">
        <v>5510107</v>
      </c>
      <c r="C169" s="509" t="s">
        <v>1381</v>
      </c>
      <c r="D169" s="503" t="s">
        <v>1382</v>
      </c>
      <c r="E169" s="502" t="s">
        <v>1383</v>
      </c>
      <c r="F169" s="502" t="s">
        <v>1384</v>
      </c>
      <c r="G169" s="502" t="s">
        <v>1377</v>
      </c>
      <c r="H169" s="502" t="s">
        <v>1367</v>
      </c>
      <c r="I169" s="502" t="s">
        <v>1368</v>
      </c>
    </row>
    <row r="170" spans="1:9" x14ac:dyDescent="0.25">
      <c r="A170" s="505">
        <v>168</v>
      </c>
      <c r="B170" s="503">
        <v>5606192</v>
      </c>
      <c r="C170" s="509" t="s">
        <v>1385</v>
      </c>
      <c r="D170" s="503" t="s">
        <v>1386</v>
      </c>
      <c r="E170" s="502" t="s">
        <v>1387</v>
      </c>
      <c r="F170" s="502" t="s">
        <v>1388</v>
      </c>
      <c r="G170" s="502" t="s">
        <v>1377</v>
      </c>
      <c r="H170" s="502" t="s">
        <v>1367</v>
      </c>
      <c r="I170" s="502" t="s">
        <v>1368</v>
      </c>
    </row>
    <row r="171" spans="1:9" x14ac:dyDescent="0.25">
      <c r="A171" s="505">
        <v>169</v>
      </c>
      <c r="B171" s="503">
        <v>5609214</v>
      </c>
      <c r="C171" s="509" t="s">
        <v>1389</v>
      </c>
      <c r="D171" s="503" t="s">
        <v>1390</v>
      </c>
      <c r="E171" s="502" t="s">
        <v>1391</v>
      </c>
      <c r="F171" s="502" t="s">
        <v>1392</v>
      </c>
      <c r="G171" s="502" t="s">
        <v>1377</v>
      </c>
      <c r="H171" s="502" t="s">
        <v>1367</v>
      </c>
      <c r="I171" s="502" t="s">
        <v>1368</v>
      </c>
    </row>
    <row r="172" spans="1:9" x14ac:dyDescent="0.25">
      <c r="A172" s="505">
        <v>170</v>
      </c>
      <c r="B172" s="503">
        <v>5710304</v>
      </c>
      <c r="C172" s="509" t="s">
        <v>1393</v>
      </c>
      <c r="D172" s="503" t="s">
        <v>1394</v>
      </c>
      <c r="E172" s="502" t="s">
        <v>1395</v>
      </c>
      <c r="F172" s="502" t="s">
        <v>1396</v>
      </c>
      <c r="G172" s="502" t="s">
        <v>1397</v>
      </c>
      <c r="H172" s="502" t="s">
        <v>1367</v>
      </c>
      <c r="I172" s="502" t="s">
        <v>1368</v>
      </c>
    </row>
    <row r="173" spans="1:9" x14ac:dyDescent="0.25">
      <c r="A173" s="505">
        <v>175</v>
      </c>
      <c r="B173" s="503">
        <v>5710303</v>
      </c>
      <c r="C173" s="509" t="s">
        <v>1398</v>
      </c>
      <c r="D173" s="503" t="s">
        <v>1399</v>
      </c>
      <c r="E173" s="502" t="s">
        <v>1400</v>
      </c>
      <c r="F173" s="502" t="s">
        <v>1401</v>
      </c>
      <c r="G173" s="502" t="s">
        <v>1402</v>
      </c>
      <c r="H173" s="502" t="s">
        <v>1367</v>
      </c>
      <c r="I173" s="502" t="s">
        <v>1403</v>
      </c>
    </row>
    <row r="174" spans="1:9" x14ac:dyDescent="0.25">
      <c r="A174" s="505">
        <v>171</v>
      </c>
      <c r="B174" s="503">
        <v>5407025</v>
      </c>
      <c r="C174" s="509" t="s">
        <v>1404</v>
      </c>
      <c r="D174" s="503" t="s">
        <v>1405</v>
      </c>
      <c r="E174" s="502" t="s">
        <v>1406</v>
      </c>
      <c r="F174" s="502" t="s">
        <v>1407</v>
      </c>
      <c r="G174" s="502" t="s">
        <v>1408</v>
      </c>
      <c r="H174" s="502" t="s">
        <v>1367</v>
      </c>
      <c r="I174" s="502" t="s">
        <v>1403</v>
      </c>
    </row>
    <row r="175" spans="1:9" x14ac:dyDescent="0.25">
      <c r="A175" s="505">
        <v>176</v>
      </c>
      <c r="B175" s="503">
        <v>5605185</v>
      </c>
      <c r="C175" s="509" t="s">
        <v>1409</v>
      </c>
      <c r="D175" s="503" t="s">
        <v>1410</v>
      </c>
      <c r="E175" s="502" t="s">
        <v>1411</v>
      </c>
      <c r="F175" s="502" t="s">
        <v>1412</v>
      </c>
      <c r="G175" s="502" t="s">
        <v>1413</v>
      </c>
      <c r="H175" s="502" t="s">
        <v>1367</v>
      </c>
      <c r="I175" s="502" t="s">
        <v>1403</v>
      </c>
    </row>
    <row r="176" spans="1:9" x14ac:dyDescent="0.25">
      <c r="A176" s="505">
        <v>177</v>
      </c>
      <c r="B176" s="503">
        <v>5707287</v>
      </c>
      <c r="C176" s="509" t="s">
        <v>1414</v>
      </c>
      <c r="D176" s="503" t="s">
        <v>1415</v>
      </c>
      <c r="E176" s="502" t="s">
        <v>1416</v>
      </c>
      <c r="F176" s="502" t="s">
        <v>1412</v>
      </c>
      <c r="G176" s="502" t="s">
        <v>1413</v>
      </c>
      <c r="H176" s="502" t="s">
        <v>1367</v>
      </c>
      <c r="I176" s="502" t="s">
        <v>1403</v>
      </c>
    </row>
    <row r="177" spans="1:9" x14ac:dyDescent="0.25">
      <c r="A177" s="505">
        <v>172</v>
      </c>
      <c r="B177" s="503">
        <v>5405012</v>
      </c>
      <c r="C177" s="509" t="s">
        <v>1417</v>
      </c>
      <c r="D177" s="503" t="s">
        <v>1418</v>
      </c>
      <c r="E177" s="502" t="s">
        <v>1419</v>
      </c>
      <c r="F177" s="502" t="s">
        <v>1420</v>
      </c>
      <c r="G177" s="502" t="s">
        <v>1421</v>
      </c>
      <c r="H177" s="502" t="s">
        <v>1367</v>
      </c>
      <c r="I177" s="502" t="s">
        <v>1403</v>
      </c>
    </row>
    <row r="178" spans="1:9" x14ac:dyDescent="0.25">
      <c r="A178" s="505">
        <v>173</v>
      </c>
      <c r="B178" s="503">
        <v>5410033</v>
      </c>
      <c r="C178" s="509" t="s">
        <v>1422</v>
      </c>
      <c r="D178" s="503" t="s">
        <v>1423</v>
      </c>
      <c r="E178" s="502" t="s">
        <v>1424</v>
      </c>
      <c r="F178" s="502" t="s">
        <v>1425</v>
      </c>
      <c r="G178" s="502" t="s">
        <v>1421</v>
      </c>
      <c r="H178" s="502" t="s">
        <v>1367</v>
      </c>
      <c r="I178" s="502" t="s">
        <v>1403</v>
      </c>
    </row>
    <row r="179" spans="1:9" x14ac:dyDescent="0.25">
      <c r="A179" s="505">
        <v>174</v>
      </c>
      <c r="B179" s="503">
        <v>5405006</v>
      </c>
      <c r="C179" s="509" t="s">
        <v>1426</v>
      </c>
      <c r="D179" s="503" t="s">
        <v>1427</v>
      </c>
      <c r="E179" s="502" t="s">
        <v>1428</v>
      </c>
      <c r="F179" s="502" t="s">
        <v>1429</v>
      </c>
      <c r="G179" s="502" t="s">
        <v>1430</v>
      </c>
      <c r="H179" s="502" t="s">
        <v>1367</v>
      </c>
      <c r="I179" s="502" t="s">
        <v>1403</v>
      </c>
    </row>
    <row r="180" spans="1:9" x14ac:dyDescent="0.25">
      <c r="A180" s="505">
        <v>178</v>
      </c>
      <c r="B180" s="503">
        <v>5510110</v>
      </c>
      <c r="C180" s="509" t="s">
        <v>1431</v>
      </c>
      <c r="D180" s="503" t="s">
        <v>1432</v>
      </c>
      <c r="E180" s="502" t="s">
        <v>1433</v>
      </c>
      <c r="F180" s="502" t="s">
        <v>1434</v>
      </c>
      <c r="G180" s="502" t="s">
        <v>1435</v>
      </c>
      <c r="H180" s="502" t="s">
        <v>1367</v>
      </c>
      <c r="I180" s="502" t="s">
        <v>1436</v>
      </c>
    </row>
    <row r="181" spans="1:9" x14ac:dyDescent="0.25">
      <c r="A181" s="505">
        <v>179</v>
      </c>
      <c r="B181" s="503">
        <v>5605178</v>
      </c>
      <c r="C181" s="509" t="s">
        <v>1437</v>
      </c>
      <c r="D181" s="503" t="s">
        <v>1438</v>
      </c>
      <c r="E181" s="502" t="s">
        <v>1439</v>
      </c>
      <c r="F181" s="502" t="s">
        <v>1440</v>
      </c>
      <c r="G181" s="502" t="s">
        <v>1441</v>
      </c>
      <c r="H181" s="502" t="s">
        <v>1442</v>
      </c>
      <c r="I181" s="502" t="s">
        <v>1443</v>
      </c>
    </row>
    <row r="182" spans="1:9" x14ac:dyDescent="0.25">
      <c r="A182" s="505">
        <v>180</v>
      </c>
      <c r="B182" s="503">
        <v>5705254</v>
      </c>
      <c r="C182" s="509" t="s">
        <v>1444</v>
      </c>
      <c r="D182" s="503" t="s">
        <v>1445</v>
      </c>
      <c r="E182" s="502" t="s">
        <v>1446</v>
      </c>
      <c r="F182" s="502" t="s">
        <v>1447</v>
      </c>
      <c r="G182" s="502" t="s">
        <v>1448</v>
      </c>
      <c r="H182" s="502" t="s">
        <v>1449</v>
      </c>
      <c r="I182" s="502" t="s">
        <v>1450</v>
      </c>
    </row>
    <row r="183" spans="1:9" x14ac:dyDescent="0.25">
      <c r="A183" s="505">
        <v>181</v>
      </c>
      <c r="B183" s="503">
        <v>5610217</v>
      </c>
      <c r="C183" s="510" t="s">
        <v>2183</v>
      </c>
      <c r="E183" s="502" t="s">
        <v>1451</v>
      </c>
      <c r="F183" s="502" t="s">
        <v>1452</v>
      </c>
      <c r="G183" s="502" t="s">
        <v>1448</v>
      </c>
      <c r="H183" s="502" t="s">
        <v>1449</v>
      </c>
    </row>
    <row r="184" spans="1:9" x14ac:dyDescent="0.25">
      <c r="A184" s="505">
        <v>182</v>
      </c>
      <c r="B184" s="503">
        <v>5511118</v>
      </c>
      <c r="C184" s="510" t="s">
        <v>2184</v>
      </c>
      <c r="E184" s="502" t="s">
        <v>1453</v>
      </c>
      <c r="F184" s="502" t="s">
        <v>1421</v>
      </c>
      <c r="G184" s="502" t="s">
        <v>1454</v>
      </c>
      <c r="H184" s="502" t="s">
        <v>1455</v>
      </c>
      <c r="I184" s="502" t="s">
        <v>1456</v>
      </c>
    </row>
    <row r="185" spans="1:9" x14ac:dyDescent="0.25">
      <c r="A185" s="505">
        <v>183</v>
      </c>
      <c r="B185" s="503">
        <v>5601124</v>
      </c>
      <c r="C185" s="510" t="s">
        <v>2185</v>
      </c>
      <c r="E185" s="502" t="s">
        <v>1457</v>
      </c>
      <c r="F185" s="502" t="s">
        <v>1458</v>
      </c>
      <c r="G185" s="502" t="s">
        <v>1454</v>
      </c>
      <c r="H185" s="502" t="s">
        <v>1455</v>
      </c>
      <c r="I185" s="502" t="s">
        <v>1459</v>
      </c>
    </row>
    <row r="186" spans="1:9" x14ac:dyDescent="0.25">
      <c r="A186" s="505">
        <v>184</v>
      </c>
      <c r="B186" s="503">
        <v>5406013</v>
      </c>
      <c r="C186" s="509" t="s">
        <v>1460</v>
      </c>
      <c r="D186" s="503" t="s">
        <v>1461</v>
      </c>
      <c r="E186" s="502" t="s">
        <v>987</v>
      </c>
      <c r="F186" s="502" t="s">
        <v>904</v>
      </c>
      <c r="G186" s="502" t="s">
        <v>1462</v>
      </c>
      <c r="H186" s="502" t="s">
        <v>1463</v>
      </c>
      <c r="I186" s="502" t="s">
        <v>1464</v>
      </c>
    </row>
    <row r="187" spans="1:9" x14ac:dyDescent="0.25">
      <c r="A187" s="505">
        <v>185</v>
      </c>
      <c r="B187" s="503">
        <v>5603146</v>
      </c>
      <c r="C187" s="509" t="s">
        <v>1465</v>
      </c>
      <c r="D187" s="503" t="s">
        <v>1466</v>
      </c>
      <c r="E187" s="502" t="s">
        <v>1467</v>
      </c>
      <c r="F187" s="502" t="s">
        <v>1468</v>
      </c>
      <c r="G187" s="502" t="s">
        <v>705</v>
      </c>
      <c r="H187" s="502" t="s">
        <v>1463</v>
      </c>
      <c r="I187" s="502" t="s">
        <v>1464</v>
      </c>
    </row>
    <row r="188" spans="1:9" x14ac:dyDescent="0.25">
      <c r="A188" s="505">
        <v>186</v>
      </c>
      <c r="B188" s="503">
        <v>5606190</v>
      </c>
      <c r="C188" s="509" t="s">
        <v>1469</v>
      </c>
      <c r="D188" s="503" t="s">
        <v>1470</v>
      </c>
      <c r="E188" s="502" t="s">
        <v>1471</v>
      </c>
      <c r="F188" s="502" t="s">
        <v>1472</v>
      </c>
      <c r="G188" s="502" t="s">
        <v>705</v>
      </c>
      <c r="H188" s="502" t="s">
        <v>1463</v>
      </c>
      <c r="I188" s="502" t="s">
        <v>1464</v>
      </c>
    </row>
    <row r="189" spans="1:9" x14ac:dyDescent="0.25">
      <c r="A189" s="505">
        <v>187</v>
      </c>
      <c r="B189" s="503">
        <v>5607200</v>
      </c>
      <c r="C189" s="510" t="s">
        <v>2186</v>
      </c>
      <c r="E189" s="502" t="s">
        <v>1473</v>
      </c>
      <c r="F189" s="502" t="s">
        <v>1474</v>
      </c>
      <c r="G189" s="502" t="s">
        <v>1475</v>
      </c>
      <c r="H189" s="502" t="s">
        <v>1463</v>
      </c>
      <c r="I189" s="502" t="s">
        <v>1476</v>
      </c>
    </row>
    <row r="190" spans="1:9" x14ac:dyDescent="0.25">
      <c r="A190" s="505">
        <v>188</v>
      </c>
      <c r="B190" s="503">
        <v>5511117</v>
      </c>
      <c r="C190" s="510" t="s">
        <v>2187</v>
      </c>
      <c r="E190" s="502" t="s">
        <v>1477</v>
      </c>
      <c r="F190" s="502" t="s">
        <v>1478</v>
      </c>
      <c r="G190" s="502" t="s">
        <v>1479</v>
      </c>
      <c r="H190" s="502" t="s">
        <v>1463</v>
      </c>
      <c r="I190" s="502" t="s">
        <v>1480</v>
      </c>
    </row>
    <row r="191" spans="1:9" x14ac:dyDescent="0.25">
      <c r="A191" s="505">
        <v>189</v>
      </c>
      <c r="B191" s="503">
        <v>5604159</v>
      </c>
      <c r="C191" s="510" t="s">
        <v>2188</v>
      </c>
      <c r="E191" s="502" t="s">
        <v>1481</v>
      </c>
      <c r="F191" s="502" t="s">
        <v>1482</v>
      </c>
      <c r="G191" s="502" t="s">
        <v>1483</v>
      </c>
      <c r="H191" s="502" t="s">
        <v>1463</v>
      </c>
    </row>
    <row r="192" spans="1:9" x14ac:dyDescent="0.25">
      <c r="A192" s="505">
        <v>190</v>
      </c>
      <c r="B192" s="503">
        <v>5410029</v>
      </c>
      <c r="C192" s="509" t="s">
        <v>1484</v>
      </c>
      <c r="D192" s="503" t="s">
        <v>1485</v>
      </c>
      <c r="E192" s="502" t="s">
        <v>1486</v>
      </c>
      <c r="F192" s="502" t="s">
        <v>1487</v>
      </c>
      <c r="G192" s="502" t="s">
        <v>1488</v>
      </c>
      <c r="H192" s="502" t="s">
        <v>1489</v>
      </c>
      <c r="I192" s="502" t="s">
        <v>1490</v>
      </c>
    </row>
    <row r="193" spans="1:9" x14ac:dyDescent="0.25">
      <c r="A193" s="505">
        <v>191</v>
      </c>
      <c r="B193" s="503">
        <v>5405005</v>
      </c>
      <c r="C193" s="509" t="s">
        <v>1491</v>
      </c>
      <c r="D193" s="503" t="s">
        <v>1492</v>
      </c>
      <c r="E193" s="502" t="s">
        <v>1493</v>
      </c>
      <c r="F193" s="502" t="s">
        <v>1494</v>
      </c>
      <c r="G193" s="502" t="s">
        <v>1495</v>
      </c>
      <c r="H193" s="502" t="s">
        <v>1496</v>
      </c>
      <c r="I193" s="502" t="s">
        <v>1497</v>
      </c>
    </row>
    <row r="194" spans="1:9" x14ac:dyDescent="0.25">
      <c r="A194" s="505">
        <v>192</v>
      </c>
      <c r="B194" s="503">
        <v>5510100</v>
      </c>
      <c r="C194" s="509" t="s">
        <v>1498</v>
      </c>
      <c r="D194" s="503" t="s">
        <v>1499</v>
      </c>
      <c r="E194" s="502" t="s">
        <v>1500</v>
      </c>
      <c r="F194" s="502" t="s">
        <v>1501</v>
      </c>
      <c r="G194" s="502" t="s">
        <v>705</v>
      </c>
      <c r="H194" s="502" t="s">
        <v>1496</v>
      </c>
      <c r="I194" s="502" t="s">
        <v>1497</v>
      </c>
    </row>
    <row r="195" spans="1:9" x14ac:dyDescent="0.25">
      <c r="A195" s="505">
        <v>193</v>
      </c>
      <c r="B195" s="503">
        <v>5511114</v>
      </c>
      <c r="C195" s="509" t="s">
        <v>1502</v>
      </c>
      <c r="D195" s="503" t="s">
        <v>1503</v>
      </c>
      <c r="E195" s="502" t="s">
        <v>1504</v>
      </c>
      <c r="F195" s="502" t="s">
        <v>864</v>
      </c>
      <c r="G195" s="502" t="s">
        <v>1505</v>
      </c>
      <c r="H195" s="502" t="s">
        <v>1496</v>
      </c>
      <c r="I195" s="502" t="s">
        <v>1497</v>
      </c>
    </row>
    <row r="196" spans="1:9" x14ac:dyDescent="0.25">
      <c r="A196" s="505">
        <v>194</v>
      </c>
      <c r="B196" s="503">
        <v>5703238</v>
      </c>
      <c r="C196" s="509" t="s">
        <v>1506</v>
      </c>
      <c r="D196" s="503" t="s">
        <v>1507</v>
      </c>
      <c r="E196" s="502" t="s">
        <v>1508</v>
      </c>
      <c r="F196" s="502" t="s">
        <v>1509</v>
      </c>
      <c r="G196" s="502" t="s">
        <v>1510</v>
      </c>
      <c r="H196" s="502" t="s">
        <v>1496</v>
      </c>
      <c r="I196" s="502" t="s">
        <v>1511</v>
      </c>
    </row>
    <row r="197" spans="1:9" x14ac:dyDescent="0.25">
      <c r="A197" s="505">
        <v>195</v>
      </c>
      <c r="B197" s="503">
        <v>5604154</v>
      </c>
      <c r="C197" s="509" t="s">
        <v>1512</v>
      </c>
      <c r="D197" s="503" t="s">
        <v>1513</v>
      </c>
      <c r="E197" s="502" t="s">
        <v>1514</v>
      </c>
      <c r="F197" s="502" t="s">
        <v>1515</v>
      </c>
      <c r="G197" s="502" t="s">
        <v>1516</v>
      </c>
      <c r="H197" s="502" t="s">
        <v>1517</v>
      </c>
      <c r="I197" s="502" t="s">
        <v>1518</v>
      </c>
    </row>
    <row r="198" spans="1:9" x14ac:dyDescent="0.25">
      <c r="A198" s="505">
        <v>196</v>
      </c>
      <c r="B198" s="503">
        <v>5510101</v>
      </c>
      <c r="C198" s="509" t="s">
        <v>1519</v>
      </c>
      <c r="D198" s="503" t="s">
        <v>1520</v>
      </c>
      <c r="E198" s="502" t="s">
        <v>1521</v>
      </c>
      <c r="F198" s="502" t="s">
        <v>1522</v>
      </c>
      <c r="G198" s="502" t="s">
        <v>1523</v>
      </c>
      <c r="H198" s="502" t="s">
        <v>1517</v>
      </c>
      <c r="I198" s="502" t="s">
        <v>1524</v>
      </c>
    </row>
    <row r="199" spans="1:9" x14ac:dyDescent="0.25">
      <c r="A199" s="505">
        <v>197</v>
      </c>
      <c r="B199" s="503">
        <v>5707286</v>
      </c>
      <c r="C199" s="509" t="s">
        <v>1525</v>
      </c>
      <c r="D199" s="503" t="s">
        <v>1526</v>
      </c>
      <c r="E199" s="502" t="s">
        <v>1527</v>
      </c>
      <c r="F199" s="502" t="s">
        <v>1528</v>
      </c>
      <c r="G199" s="502" t="s">
        <v>1523</v>
      </c>
      <c r="H199" s="502" t="s">
        <v>1517</v>
      </c>
      <c r="I199" s="502" t="s">
        <v>1524</v>
      </c>
    </row>
    <row r="200" spans="1:9" x14ac:dyDescent="0.25">
      <c r="A200" s="505">
        <v>198</v>
      </c>
      <c r="B200" s="503">
        <v>5607205</v>
      </c>
      <c r="C200" s="510" t="s">
        <v>2189</v>
      </c>
      <c r="E200" s="502" t="s">
        <v>1529</v>
      </c>
      <c r="F200" s="502" t="s">
        <v>1530</v>
      </c>
      <c r="G200" s="502" t="s">
        <v>705</v>
      </c>
      <c r="H200" s="502" t="s">
        <v>1531</v>
      </c>
      <c r="I200" s="502" t="s">
        <v>1532</v>
      </c>
    </row>
    <row r="201" spans="1:9" x14ac:dyDescent="0.25">
      <c r="A201" s="505">
        <v>199</v>
      </c>
      <c r="B201" s="503">
        <v>5605181</v>
      </c>
      <c r="C201" s="509" t="s">
        <v>1533</v>
      </c>
      <c r="D201" s="503" t="s">
        <v>1534</v>
      </c>
      <c r="E201" s="502" t="s">
        <v>1535</v>
      </c>
      <c r="F201" s="502" t="s">
        <v>1536</v>
      </c>
      <c r="G201" s="502" t="s">
        <v>1537</v>
      </c>
      <c r="H201" s="502" t="s">
        <v>1538</v>
      </c>
      <c r="I201" s="502" t="s">
        <v>1539</v>
      </c>
    </row>
    <row r="202" spans="1:9" x14ac:dyDescent="0.25">
      <c r="A202" s="505">
        <v>200</v>
      </c>
      <c r="B202" s="503">
        <v>5602131</v>
      </c>
      <c r="C202" s="509" t="s">
        <v>1540</v>
      </c>
      <c r="D202" s="503" t="s">
        <v>1541</v>
      </c>
      <c r="E202" s="502" t="s">
        <v>1542</v>
      </c>
      <c r="F202" s="502" t="s">
        <v>1543</v>
      </c>
      <c r="G202" s="502" t="s">
        <v>1543</v>
      </c>
      <c r="H202" s="502" t="s">
        <v>1538</v>
      </c>
      <c r="I202" s="502" t="s">
        <v>1544</v>
      </c>
    </row>
    <row r="203" spans="1:9" x14ac:dyDescent="0.25">
      <c r="A203" s="505">
        <v>201</v>
      </c>
      <c r="B203" s="503">
        <v>5405007</v>
      </c>
      <c r="C203" s="509" t="s">
        <v>1545</v>
      </c>
      <c r="D203" s="503" t="s">
        <v>1546</v>
      </c>
      <c r="E203" s="502" t="s">
        <v>1547</v>
      </c>
      <c r="F203" s="502" t="s">
        <v>1548</v>
      </c>
      <c r="G203" s="502" t="s">
        <v>1549</v>
      </c>
      <c r="H203" s="502" t="s">
        <v>1550</v>
      </c>
      <c r="I203" s="502" t="s">
        <v>1551</v>
      </c>
    </row>
    <row r="204" spans="1:9" x14ac:dyDescent="0.25">
      <c r="A204" s="505">
        <v>202</v>
      </c>
      <c r="B204" s="503">
        <v>5706282</v>
      </c>
      <c r="C204" s="509" t="s">
        <v>1552</v>
      </c>
      <c r="D204" s="503" t="s">
        <v>1553</v>
      </c>
      <c r="E204" s="502" t="s">
        <v>1554</v>
      </c>
      <c r="F204" s="502" t="s">
        <v>1555</v>
      </c>
      <c r="G204" s="502" t="s">
        <v>1556</v>
      </c>
      <c r="H204" s="502" t="s">
        <v>1550</v>
      </c>
      <c r="I204" s="502" t="s">
        <v>1557</v>
      </c>
    </row>
    <row r="205" spans="1:9" x14ac:dyDescent="0.25">
      <c r="A205" s="505">
        <v>203</v>
      </c>
      <c r="B205" s="503">
        <v>5605165</v>
      </c>
      <c r="C205" s="509" t="s">
        <v>1558</v>
      </c>
      <c r="D205" s="503" t="s">
        <v>1559</v>
      </c>
      <c r="E205" s="502" t="s">
        <v>1560</v>
      </c>
      <c r="F205" s="502" t="s">
        <v>1561</v>
      </c>
      <c r="G205" s="502" t="s">
        <v>1562</v>
      </c>
      <c r="H205" s="502" t="s">
        <v>1563</v>
      </c>
      <c r="I205" s="502" t="s">
        <v>1564</v>
      </c>
    </row>
    <row r="206" spans="1:9" x14ac:dyDescent="0.25">
      <c r="A206" s="505">
        <v>204</v>
      </c>
      <c r="B206" s="503">
        <v>5602129</v>
      </c>
      <c r="C206" s="509" t="s">
        <v>1565</v>
      </c>
      <c r="D206" s="503" t="s">
        <v>1566</v>
      </c>
      <c r="E206" s="502" t="s">
        <v>1567</v>
      </c>
      <c r="F206" s="502" t="s">
        <v>1568</v>
      </c>
      <c r="G206" s="502" t="s">
        <v>1569</v>
      </c>
      <c r="H206" s="502" t="s">
        <v>1563</v>
      </c>
      <c r="I206" s="502" t="s">
        <v>1564</v>
      </c>
    </row>
    <row r="207" spans="1:9" x14ac:dyDescent="0.25">
      <c r="A207" s="505">
        <v>205</v>
      </c>
      <c r="B207" s="503">
        <v>5507089</v>
      </c>
      <c r="C207" s="509" t="s">
        <v>1570</v>
      </c>
      <c r="D207" s="503" t="s">
        <v>1571</v>
      </c>
      <c r="E207" s="502" t="s">
        <v>1572</v>
      </c>
      <c r="F207" s="502" t="s">
        <v>904</v>
      </c>
      <c r="G207" s="502" t="s">
        <v>1573</v>
      </c>
      <c r="H207" s="502" t="s">
        <v>1574</v>
      </c>
      <c r="I207" s="502" t="s">
        <v>1575</v>
      </c>
    </row>
    <row r="208" spans="1:9" x14ac:dyDescent="0.25">
      <c r="A208" s="505">
        <v>206</v>
      </c>
      <c r="B208" s="503">
        <v>5704245</v>
      </c>
      <c r="C208" s="509" t="s">
        <v>1576</v>
      </c>
      <c r="D208" s="503" t="s">
        <v>1577</v>
      </c>
      <c r="E208" s="502" t="s">
        <v>1578</v>
      </c>
      <c r="F208" s="502" t="s">
        <v>1579</v>
      </c>
      <c r="G208" s="502" t="s">
        <v>1580</v>
      </c>
      <c r="H208" s="502" t="s">
        <v>1574</v>
      </c>
      <c r="I208" s="502" t="s">
        <v>1581</v>
      </c>
    </row>
    <row r="209" spans="1:9" x14ac:dyDescent="0.25">
      <c r="A209" s="505">
        <v>207</v>
      </c>
      <c r="B209" s="503">
        <v>5703231</v>
      </c>
      <c r="C209" s="509" t="s">
        <v>1582</v>
      </c>
      <c r="D209" s="503" t="s">
        <v>1583</v>
      </c>
      <c r="E209" s="502" t="s">
        <v>1584</v>
      </c>
      <c r="F209" s="502" t="s">
        <v>753</v>
      </c>
      <c r="G209" s="502" t="s">
        <v>1585</v>
      </c>
      <c r="H209" s="502" t="s">
        <v>1574</v>
      </c>
      <c r="I209" s="502" t="s">
        <v>1586</v>
      </c>
    </row>
    <row r="210" spans="1:9" x14ac:dyDescent="0.25">
      <c r="A210" s="505">
        <v>208</v>
      </c>
      <c r="B210" s="503">
        <v>5602132</v>
      </c>
      <c r="C210" s="509" t="s">
        <v>1587</v>
      </c>
      <c r="D210" s="503" t="s">
        <v>1588</v>
      </c>
      <c r="E210" s="502" t="s">
        <v>1589</v>
      </c>
      <c r="F210" s="502" t="s">
        <v>1590</v>
      </c>
      <c r="G210" s="502" t="s">
        <v>1591</v>
      </c>
      <c r="H210" s="502" t="s">
        <v>1574</v>
      </c>
      <c r="I210" s="502" t="s">
        <v>1586</v>
      </c>
    </row>
    <row r="211" spans="1:9" x14ac:dyDescent="0.25">
      <c r="A211" s="505">
        <v>209</v>
      </c>
      <c r="B211" s="503">
        <v>5706284</v>
      </c>
      <c r="C211" s="509" t="s">
        <v>1592</v>
      </c>
      <c r="D211" s="503" t="s">
        <v>1593</v>
      </c>
      <c r="E211" s="502" t="s">
        <v>1594</v>
      </c>
      <c r="F211" s="502" t="s">
        <v>943</v>
      </c>
      <c r="G211" s="502" t="s">
        <v>1595</v>
      </c>
      <c r="H211" s="502" t="s">
        <v>1596</v>
      </c>
      <c r="I211" s="502" t="s">
        <v>1597</v>
      </c>
    </row>
    <row r="212" spans="1:9" x14ac:dyDescent="0.25">
      <c r="A212" s="505">
        <v>210</v>
      </c>
      <c r="B212" s="503">
        <v>5608210</v>
      </c>
      <c r="C212" s="509" t="s">
        <v>1598</v>
      </c>
      <c r="D212" s="503" t="s">
        <v>1599</v>
      </c>
      <c r="E212" s="502" t="s">
        <v>1600</v>
      </c>
      <c r="F212" s="502" t="s">
        <v>1601</v>
      </c>
      <c r="G212" s="502" t="s">
        <v>1602</v>
      </c>
      <c r="H212" s="502" t="s">
        <v>1603</v>
      </c>
      <c r="I212" s="502" t="s">
        <v>1604</v>
      </c>
    </row>
    <row r="213" spans="1:9" x14ac:dyDescent="0.25">
      <c r="A213" s="505">
        <v>211</v>
      </c>
      <c r="B213" s="503">
        <v>5712315</v>
      </c>
      <c r="C213" s="509" t="s">
        <v>1605</v>
      </c>
      <c r="D213" s="503" t="s">
        <v>1606</v>
      </c>
      <c r="E213" s="502" t="s">
        <v>1607</v>
      </c>
      <c r="F213" s="502" t="s">
        <v>1608</v>
      </c>
      <c r="G213" s="502" t="s">
        <v>1609</v>
      </c>
      <c r="H213" s="502" t="s">
        <v>1603</v>
      </c>
      <c r="I213" s="502" t="s">
        <v>1604</v>
      </c>
    </row>
    <row r="214" spans="1:9" x14ac:dyDescent="0.25">
      <c r="A214" s="505">
        <v>212</v>
      </c>
      <c r="B214" s="503">
        <v>5607199</v>
      </c>
      <c r="C214" s="509" t="s">
        <v>1610</v>
      </c>
      <c r="D214" s="503" t="s">
        <v>1611</v>
      </c>
      <c r="E214" s="502" t="s">
        <v>1612</v>
      </c>
      <c r="F214" s="502" t="s">
        <v>1613</v>
      </c>
      <c r="G214" s="502" t="s">
        <v>705</v>
      </c>
      <c r="H214" s="502" t="s">
        <v>1603</v>
      </c>
      <c r="I214" s="502" t="s">
        <v>1604</v>
      </c>
    </row>
    <row r="215" spans="1:9" x14ac:dyDescent="0.25">
      <c r="A215" s="505">
        <v>213</v>
      </c>
      <c r="B215" s="503">
        <v>5507090</v>
      </c>
      <c r="C215" s="509" t="s">
        <v>1614</v>
      </c>
      <c r="D215" s="503" t="s">
        <v>1615</v>
      </c>
      <c r="E215" s="502" t="s">
        <v>1616</v>
      </c>
      <c r="F215" s="502" t="s">
        <v>1617</v>
      </c>
      <c r="G215" s="502" t="s">
        <v>1618</v>
      </c>
      <c r="H215" s="502" t="s">
        <v>1603</v>
      </c>
      <c r="I215" s="502" t="s">
        <v>1619</v>
      </c>
    </row>
    <row r="216" spans="1:9" x14ac:dyDescent="0.25">
      <c r="A216" s="505">
        <v>214</v>
      </c>
      <c r="B216" s="503">
        <v>5709292</v>
      </c>
      <c r="C216" s="509" t="s">
        <v>1620</v>
      </c>
      <c r="D216" s="503" t="s">
        <v>1621</v>
      </c>
      <c r="E216" s="502" t="s">
        <v>1622</v>
      </c>
      <c r="F216" s="502" t="s">
        <v>1623</v>
      </c>
      <c r="G216" s="502" t="s">
        <v>1623</v>
      </c>
      <c r="H216" s="502" t="s">
        <v>1624</v>
      </c>
      <c r="I216" s="502" t="s">
        <v>1625</v>
      </c>
    </row>
    <row r="217" spans="1:9" x14ac:dyDescent="0.25">
      <c r="A217" s="505">
        <v>215</v>
      </c>
      <c r="B217" s="503">
        <v>5603143</v>
      </c>
      <c r="C217" s="509" t="s">
        <v>1626</v>
      </c>
      <c r="D217" s="503" t="s">
        <v>1627</v>
      </c>
      <c r="E217" s="502" t="s">
        <v>1628</v>
      </c>
      <c r="F217" s="502" t="s">
        <v>819</v>
      </c>
      <c r="G217" s="502" t="s">
        <v>1629</v>
      </c>
      <c r="H217" s="502" t="s">
        <v>1624</v>
      </c>
      <c r="I217" s="502" t="s">
        <v>1625</v>
      </c>
    </row>
    <row r="218" spans="1:9" x14ac:dyDescent="0.25">
      <c r="A218" s="505">
        <v>216</v>
      </c>
      <c r="B218" s="503">
        <v>5606194</v>
      </c>
      <c r="C218" s="509" t="s">
        <v>1630</v>
      </c>
      <c r="D218" s="503" t="s">
        <v>1631</v>
      </c>
      <c r="E218" s="502" t="s">
        <v>1632</v>
      </c>
      <c r="F218" s="502" t="s">
        <v>1633</v>
      </c>
      <c r="G218" s="502" t="s">
        <v>705</v>
      </c>
      <c r="H218" s="502" t="s">
        <v>1624</v>
      </c>
      <c r="I218" s="502" t="s">
        <v>1625</v>
      </c>
    </row>
    <row r="219" spans="1:9" x14ac:dyDescent="0.25">
      <c r="A219" s="505">
        <v>217</v>
      </c>
      <c r="B219" s="503">
        <v>5606191</v>
      </c>
      <c r="C219" s="510" t="s">
        <v>2190</v>
      </c>
      <c r="E219" s="502" t="s">
        <v>1634</v>
      </c>
      <c r="F219" s="502" t="s">
        <v>1635</v>
      </c>
      <c r="G219" s="502" t="s">
        <v>1635</v>
      </c>
      <c r="H219" s="502" t="s">
        <v>1636</v>
      </c>
      <c r="I219" s="502" t="s">
        <v>1637</v>
      </c>
    </row>
    <row r="220" spans="1:9" x14ac:dyDescent="0.25">
      <c r="A220" s="505">
        <v>218</v>
      </c>
      <c r="B220" s="503">
        <v>5607208</v>
      </c>
      <c r="C220" s="509" t="s">
        <v>1638</v>
      </c>
      <c r="D220" s="503" t="s">
        <v>1639</v>
      </c>
      <c r="E220" s="502" t="s">
        <v>1640</v>
      </c>
      <c r="F220" s="502" t="s">
        <v>1641</v>
      </c>
      <c r="G220" s="502" t="s">
        <v>1642</v>
      </c>
      <c r="H220" s="502" t="s">
        <v>1636</v>
      </c>
      <c r="I220" s="502" t="s">
        <v>1643</v>
      </c>
    </row>
    <row r="221" spans="1:9" x14ac:dyDescent="0.25">
      <c r="A221" s="505">
        <v>219</v>
      </c>
      <c r="B221" s="503">
        <v>5510105</v>
      </c>
      <c r="C221" s="509" t="s">
        <v>1644</v>
      </c>
      <c r="D221" s="503" t="s">
        <v>1645</v>
      </c>
      <c r="E221" s="502" t="s">
        <v>1646</v>
      </c>
      <c r="F221" s="502" t="s">
        <v>1635</v>
      </c>
      <c r="G221" s="502" t="s">
        <v>1635</v>
      </c>
      <c r="H221" s="502" t="s">
        <v>1636</v>
      </c>
      <c r="I221" s="502" t="s">
        <v>1643</v>
      </c>
    </row>
    <row r="222" spans="1:9" x14ac:dyDescent="0.25">
      <c r="A222" s="505">
        <v>220</v>
      </c>
      <c r="B222" s="503">
        <v>5602128</v>
      </c>
      <c r="C222" s="510" t="s">
        <v>2191</v>
      </c>
      <c r="E222" s="502" t="s">
        <v>1647</v>
      </c>
      <c r="F222" s="502" t="s">
        <v>1648</v>
      </c>
      <c r="G222" s="502" t="s">
        <v>705</v>
      </c>
      <c r="H222" s="502" t="s">
        <v>1636</v>
      </c>
      <c r="I222" s="502" t="s">
        <v>1649</v>
      </c>
    </row>
    <row r="223" spans="1:9" x14ac:dyDescent="0.25">
      <c r="A223" s="505">
        <v>221</v>
      </c>
      <c r="B223" s="503">
        <v>5704244</v>
      </c>
      <c r="C223" s="509" t="s">
        <v>1650</v>
      </c>
      <c r="D223" s="503" t="s">
        <v>1651</v>
      </c>
      <c r="E223" s="502" t="s">
        <v>1652</v>
      </c>
      <c r="F223" s="502" t="s">
        <v>1653</v>
      </c>
      <c r="G223" s="502" t="s">
        <v>1654</v>
      </c>
      <c r="H223" s="502" t="s">
        <v>1655</v>
      </c>
      <c r="I223" s="502" t="s">
        <v>1656</v>
      </c>
    </row>
    <row r="224" spans="1:9" x14ac:dyDescent="0.25">
      <c r="A224" s="505">
        <v>223</v>
      </c>
      <c r="B224" s="503">
        <v>5510103</v>
      </c>
      <c r="C224" s="509" t="s">
        <v>1657</v>
      </c>
      <c r="D224" s="503" t="s">
        <v>1658</v>
      </c>
      <c r="E224" s="502" t="s">
        <v>1659</v>
      </c>
      <c r="F224" s="502" t="s">
        <v>1660</v>
      </c>
      <c r="G224" s="502" t="s">
        <v>1661</v>
      </c>
      <c r="H224" s="502" t="s">
        <v>1655</v>
      </c>
      <c r="I224" s="502" t="s">
        <v>1662</v>
      </c>
    </row>
    <row r="225" spans="1:9" x14ac:dyDescent="0.25">
      <c r="A225" s="505">
        <v>224</v>
      </c>
      <c r="B225" s="503">
        <v>5603148</v>
      </c>
      <c r="C225" s="509" t="s">
        <v>1663</v>
      </c>
      <c r="D225" s="503" t="s">
        <v>1664</v>
      </c>
      <c r="E225" s="502" t="s">
        <v>1665</v>
      </c>
      <c r="F225" s="502" t="s">
        <v>1666</v>
      </c>
      <c r="G225" s="502" t="s">
        <v>1661</v>
      </c>
      <c r="H225" s="502" t="s">
        <v>1655</v>
      </c>
      <c r="I225" s="502" t="s">
        <v>1662</v>
      </c>
    </row>
    <row r="226" spans="1:9" x14ac:dyDescent="0.25">
      <c r="A226" s="505">
        <v>225</v>
      </c>
      <c r="B226" s="503">
        <v>5705266</v>
      </c>
      <c r="C226" s="509" t="s">
        <v>1667</v>
      </c>
      <c r="D226" s="503" t="s">
        <v>1668</v>
      </c>
      <c r="E226" s="502" t="s">
        <v>1669</v>
      </c>
      <c r="F226" s="502" t="s">
        <v>1660</v>
      </c>
      <c r="G226" s="502" t="s">
        <v>1661</v>
      </c>
      <c r="H226" s="502" t="s">
        <v>1655</v>
      </c>
      <c r="I226" s="502" t="s">
        <v>1662</v>
      </c>
    </row>
    <row r="227" spans="1:9" x14ac:dyDescent="0.25">
      <c r="A227" s="505">
        <v>222</v>
      </c>
      <c r="B227" s="503">
        <v>5503052</v>
      </c>
      <c r="C227" s="509" t="s">
        <v>1670</v>
      </c>
      <c r="D227" s="503" t="s">
        <v>1671</v>
      </c>
      <c r="E227" s="502" t="s">
        <v>1672</v>
      </c>
      <c r="F227" s="502" t="s">
        <v>1673</v>
      </c>
      <c r="G227" s="502" t="s">
        <v>1674</v>
      </c>
      <c r="H227" s="502" t="s">
        <v>1655</v>
      </c>
      <c r="I227" s="502" t="s">
        <v>1662</v>
      </c>
    </row>
    <row r="228" spans="1:9" x14ac:dyDescent="0.25">
      <c r="A228" s="505">
        <v>226</v>
      </c>
      <c r="B228" s="503">
        <v>5709296</v>
      </c>
      <c r="C228" s="509" t="s">
        <v>1675</v>
      </c>
      <c r="D228" s="503" t="s">
        <v>1676</v>
      </c>
      <c r="E228" s="502" t="s">
        <v>1677</v>
      </c>
      <c r="F228" s="502" t="s">
        <v>1678</v>
      </c>
      <c r="G228" s="502" t="s">
        <v>1679</v>
      </c>
      <c r="H228" s="502" t="s">
        <v>1655</v>
      </c>
      <c r="I228" s="502" t="s">
        <v>1680</v>
      </c>
    </row>
    <row r="229" spans="1:9" x14ac:dyDescent="0.25">
      <c r="A229" s="505">
        <v>227</v>
      </c>
      <c r="B229" s="503">
        <v>5706283</v>
      </c>
      <c r="C229" s="510" t="s">
        <v>2192</v>
      </c>
      <c r="E229" s="502" t="s">
        <v>1681</v>
      </c>
      <c r="F229" s="502" t="s">
        <v>1682</v>
      </c>
      <c r="G229" s="502" t="s">
        <v>1682</v>
      </c>
      <c r="H229" s="502" t="s">
        <v>1683</v>
      </c>
      <c r="I229" s="502" t="s">
        <v>1684</v>
      </c>
    </row>
    <row r="230" spans="1:9" x14ac:dyDescent="0.25">
      <c r="A230" s="505">
        <v>228</v>
      </c>
      <c r="B230" s="503">
        <v>5511121</v>
      </c>
      <c r="C230" s="509" t="s">
        <v>1685</v>
      </c>
      <c r="D230" s="503" t="s">
        <v>1686</v>
      </c>
      <c r="E230" s="502" t="s">
        <v>1687</v>
      </c>
      <c r="F230" s="502" t="s">
        <v>1688</v>
      </c>
      <c r="G230" s="502" t="s">
        <v>1682</v>
      </c>
      <c r="H230" s="502" t="s">
        <v>1683</v>
      </c>
      <c r="I230" s="502" t="s">
        <v>1689</v>
      </c>
    </row>
    <row r="231" spans="1:9" x14ac:dyDescent="0.25">
      <c r="A231" s="505">
        <v>230</v>
      </c>
      <c r="B231" s="503">
        <v>5605169</v>
      </c>
      <c r="C231" s="509" t="s">
        <v>1690</v>
      </c>
      <c r="D231" s="503" t="s">
        <v>1691</v>
      </c>
      <c r="E231" s="502" t="s">
        <v>1692</v>
      </c>
      <c r="F231" s="502" t="s">
        <v>819</v>
      </c>
      <c r="G231" s="502" t="s">
        <v>1693</v>
      </c>
      <c r="H231" s="502" t="s">
        <v>1694</v>
      </c>
      <c r="I231" s="502" t="s">
        <v>1695</v>
      </c>
    </row>
    <row r="232" spans="1:9" x14ac:dyDescent="0.25">
      <c r="A232" s="505">
        <v>229</v>
      </c>
      <c r="B232" s="503">
        <v>5410030</v>
      </c>
      <c r="C232" s="509" t="s">
        <v>1696</v>
      </c>
      <c r="D232" s="503" t="s">
        <v>1697</v>
      </c>
      <c r="E232" s="502" t="s">
        <v>1698</v>
      </c>
      <c r="F232" s="502" t="s">
        <v>1263</v>
      </c>
      <c r="G232" s="502" t="s">
        <v>1699</v>
      </c>
      <c r="H232" s="502" t="s">
        <v>1694</v>
      </c>
      <c r="I232" s="502" t="s">
        <v>1695</v>
      </c>
    </row>
    <row r="233" spans="1:9" x14ac:dyDescent="0.25">
      <c r="A233" s="505">
        <v>231</v>
      </c>
      <c r="B233" s="503">
        <v>5705274</v>
      </c>
      <c r="C233" s="509" t="s">
        <v>1700</v>
      </c>
      <c r="D233" s="503" t="s">
        <v>1701</v>
      </c>
      <c r="E233" s="502" t="s">
        <v>1702</v>
      </c>
      <c r="F233" s="502" t="s">
        <v>1703</v>
      </c>
      <c r="G233" s="502" t="s">
        <v>1704</v>
      </c>
      <c r="H233" s="502" t="s">
        <v>1694</v>
      </c>
      <c r="I233" s="502" t="s">
        <v>1695</v>
      </c>
    </row>
    <row r="234" spans="1:9" x14ac:dyDescent="0.25">
      <c r="A234" s="505">
        <v>232</v>
      </c>
      <c r="B234" s="503">
        <v>5605167</v>
      </c>
      <c r="C234" s="509" t="s">
        <v>1705</v>
      </c>
      <c r="D234" s="503" t="s">
        <v>1706</v>
      </c>
      <c r="E234" s="502" t="s">
        <v>1707</v>
      </c>
      <c r="F234" s="502" t="s">
        <v>1708</v>
      </c>
      <c r="G234" s="502" t="s">
        <v>1709</v>
      </c>
      <c r="H234" s="502" t="s">
        <v>1694</v>
      </c>
      <c r="I234" s="502" t="s">
        <v>1710</v>
      </c>
    </row>
    <row r="235" spans="1:9" x14ac:dyDescent="0.25">
      <c r="A235" s="505">
        <v>233</v>
      </c>
      <c r="B235" s="503">
        <v>5510108</v>
      </c>
      <c r="C235" s="509" t="s">
        <v>1711</v>
      </c>
      <c r="D235" s="503" t="s">
        <v>1712</v>
      </c>
      <c r="E235" s="502" t="s">
        <v>1713</v>
      </c>
      <c r="F235" s="502" t="s">
        <v>1714</v>
      </c>
      <c r="G235" s="502" t="s">
        <v>1714</v>
      </c>
      <c r="H235" s="502" t="s">
        <v>1715</v>
      </c>
      <c r="I235" s="502" t="s">
        <v>1716</v>
      </c>
    </row>
    <row r="236" spans="1:9" x14ac:dyDescent="0.25">
      <c r="A236" s="505">
        <v>234</v>
      </c>
      <c r="B236" s="503">
        <v>5603141</v>
      </c>
      <c r="C236" s="509" t="s">
        <v>1717</v>
      </c>
      <c r="D236" s="503" t="s">
        <v>1718</v>
      </c>
      <c r="E236" s="502" t="s">
        <v>1719</v>
      </c>
      <c r="F236" s="502" t="s">
        <v>1177</v>
      </c>
      <c r="G236" s="502" t="s">
        <v>1720</v>
      </c>
      <c r="H236" s="502" t="s">
        <v>1715</v>
      </c>
      <c r="I236" s="502" t="s">
        <v>1716</v>
      </c>
    </row>
    <row r="237" spans="1:9" x14ac:dyDescent="0.25">
      <c r="A237" s="505">
        <v>235</v>
      </c>
      <c r="B237" s="503">
        <v>5506075</v>
      </c>
      <c r="C237" s="509" t="s">
        <v>1721</v>
      </c>
      <c r="D237" s="503" t="s">
        <v>1722</v>
      </c>
      <c r="E237" s="502" t="s">
        <v>1723</v>
      </c>
      <c r="F237" s="502" t="s">
        <v>1724</v>
      </c>
      <c r="G237" s="502" t="s">
        <v>1725</v>
      </c>
      <c r="H237" s="502" t="s">
        <v>1715</v>
      </c>
      <c r="I237" s="502" t="s">
        <v>1726</v>
      </c>
    </row>
    <row r="238" spans="1:9" x14ac:dyDescent="0.25">
      <c r="A238" s="505">
        <v>236</v>
      </c>
      <c r="B238" s="503">
        <v>5609213</v>
      </c>
      <c r="C238" s="509" t="s">
        <v>1727</v>
      </c>
      <c r="D238" s="503" t="s">
        <v>1728</v>
      </c>
      <c r="E238" s="502" t="s">
        <v>1729</v>
      </c>
      <c r="F238" s="502" t="s">
        <v>1730</v>
      </c>
      <c r="G238" s="502" t="s">
        <v>1731</v>
      </c>
      <c r="H238" s="502" t="s">
        <v>1732</v>
      </c>
      <c r="I238" s="502" t="s">
        <v>1733</v>
      </c>
    </row>
    <row r="239" spans="1:9" x14ac:dyDescent="0.25">
      <c r="A239" s="505">
        <v>237</v>
      </c>
      <c r="B239" s="503">
        <v>5606189</v>
      </c>
      <c r="C239" s="509" t="s">
        <v>1734</v>
      </c>
      <c r="D239" s="503" t="s">
        <v>1735</v>
      </c>
      <c r="E239" s="502" t="s">
        <v>1736</v>
      </c>
      <c r="F239" s="502" t="s">
        <v>1737</v>
      </c>
      <c r="G239" s="502" t="s">
        <v>1738</v>
      </c>
      <c r="H239" s="502" t="s">
        <v>1739</v>
      </c>
      <c r="I239" s="502" t="s">
        <v>1740</v>
      </c>
    </row>
    <row r="240" spans="1:9" x14ac:dyDescent="0.25">
      <c r="A240" s="505">
        <v>238</v>
      </c>
      <c r="B240" s="503">
        <v>5510104</v>
      </c>
      <c r="C240" s="509" t="s">
        <v>1741</v>
      </c>
      <c r="D240" s="503" t="s">
        <v>1742</v>
      </c>
      <c r="E240" s="502" t="s">
        <v>1743</v>
      </c>
      <c r="F240" s="502" t="s">
        <v>1744</v>
      </c>
      <c r="G240" s="502" t="s">
        <v>1745</v>
      </c>
      <c r="H240" s="502" t="s">
        <v>1739</v>
      </c>
      <c r="I240" s="502" t="s">
        <v>1746</v>
      </c>
    </row>
    <row r="241" spans="1:9" x14ac:dyDescent="0.25">
      <c r="A241" s="505">
        <v>239</v>
      </c>
      <c r="B241" s="503">
        <v>5802320</v>
      </c>
      <c r="C241" s="509" t="s">
        <v>1747</v>
      </c>
      <c r="D241" s="503" t="s">
        <v>1748</v>
      </c>
      <c r="E241" s="502" t="s">
        <v>1749</v>
      </c>
      <c r="F241" s="502" t="s">
        <v>1750</v>
      </c>
      <c r="G241" s="508" t="s">
        <v>1751</v>
      </c>
      <c r="H241" s="502" t="s">
        <v>1752</v>
      </c>
      <c r="I241" s="502" t="s">
        <v>1753</v>
      </c>
    </row>
    <row r="242" spans="1:9" x14ac:dyDescent="0.25">
      <c r="A242" s="505">
        <v>240</v>
      </c>
      <c r="B242" s="503">
        <v>5705250</v>
      </c>
      <c r="C242" s="509" t="s">
        <v>1754</v>
      </c>
      <c r="D242" s="503" t="s">
        <v>1755</v>
      </c>
      <c r="E242" s="502" t="s">
        <v>1756</v>
      </c>
      <c r="F242" s="502" t="s">
        <v>1757</v>
      </c>
      <c r="G242" s="502" t="s">
        <v>1757</v>
      </c>
      <c r="H242" s="502" t="s">
        <v>1752</v>
      </c>
      <c r="I242" s="502" t="s">
        <v>1758</v>
      </c>
    </row>
    <row r="243" spans="1:9" x14ac:dyDescent="0.25">
      <c r="A243" s="505">
        <v>241</v>
      </c>
      <c r="B243" s="503">
        <v>5704243</v>
      </c>
      <c r="C243" s="509" t="s">
        <v>1759</v>
      </c>
      <c r="D243" s="503" t="s">
        <v>1760</v>
      </c>
      <c r="E243" s="502" t="s">
        <v>1761</v>
      </c>
      <c r="F243" s="502" t="s">
        <v>1762</v>
      </c>
      <c r="G243" s="502" t="s">
        <v>1762</v>
      </c>
      <c r="H243" s="502" t="s">
        <v>1752</v>
      </c>
      <c r="I243" s="502" t="s">
        <v>1758</v>
      </c>
    </row>
    <row r="244" spans="1:9" x14ac:dyDescent="0.25">
      <c r="A244" s="505">
        <v>242</v>
      </c>
      <c r="B244" s="503">
        <v>5506082</v>
      </c>
      <c r="C244" s="509" t="s">
        <v>1763</v>
      </c>
      <c r="D244" s="503" t="s">
        <v>1764</v>
      </c>
      <c r="E244" s="502" t="s">
        <v>1765</v>
      </c>
      <c r="F244" s="502" t="s">
        <v>1766</v>
      </c>
      <c r="G244" s="502" t="s">
        <v>876</v>
      </c>
      <c r="H244" s="502" t="s">
        <v>1767</v>
      </c>
      <c r="I244" s="502" t="s">
        <v>1768</v>
      </c>
    </row>
    <row r="245" spans="1:9" x14ac:dyDescent="0.25">
      <c r="A245" s="505">
        <v>243</v>
      </c>
      <c r="B245" s="503">
        <v>5605179</v>
      </c>
      <c r="C245" s="509" t="s">
        <v>1769</v>
      </c>
      <c r="D245" s="503" t="s">
        <v>1770</v>
      </c>
      <c r="E245" s="502" t="s">
        <v>838</v>
      </c>
      <c r="F245" s="502" t="s">
        <v>1771</v>
      </c>
      <c r="G245" s="502" t="s">
        <v>876</v>
      </c>
      <c r="H245" s="502" t="s">
        <v>1767</v>
      </c>
      <c r="I245" s="502" t="s">
        <v>1768</v>
      </c>
    </row>
    <row r="246" spans="1:9" x14ac:dyDescent="0.25">
      <c r="A246" s="505">
        <v>244</v>
      </c>
      <c r="B246" s="503">
        <v>5605166</v>
      </c>
      <c r="C246" s="509" t="s">
        <v>1772</v>
      </c>
      <c r="D246" s="503" t="s">
        <v>1773</v>
      </c>
      <c r="E246" s="502" t="s">
        <v>1774</v>
      </c>
      <c r="F246" s="502" t="s">
        <v>1775</v>
      </c>
      <c r="G246" s="502" t="s">
        <v>1776</v>
      </c>
      <c r="H246" s="502" t="s">
        <v>1777</v>
      </c>
      <c r="I246" s="502" t="s">
        <v>1778</v>
      </c>
    </row>
    <row r="247" spans="1:9" x14ac:dyDescent="0.25">
      <c r="A247" s="505">
        <v>245</v>
      </c>
      <c r="B247" s="503">
        <v>5606197</v>
      </c>
      <c r="C247" s="509" t="s">
        <v>1779</v>
      </c>
      <c r="D247" s="503" t="s">
        <v>1780</v>
      </c>
      <c r="E247" s="502" t="s">
        <v>1781</v>
      </c>
      <c r="F247" s="502" t="s">
        <v>1782</v>
      </c>
      <c r="G247" s="502" t="s">
        <v>1783</v>
      </c>
      <c r="H247" s="502" t="s">
        <v>1777</v>
      </c>
      <c r="I247" s="502" t="s">
        <v>1784</v>
      </c>
    </row>
    <row r="248" spans="1:9" x14ac:dyDescent="0.25">
      <c r="A248" s="505">
        <v>246</v>
      </c>
      <c r="B248" s="503">
        <v>5605173</v>
      </c>
      <c r="C248" s="509" t="s">
        <v>1785</v>
      </c>
      <c r="D248" s="503" t="s">
        <v>1786</v>
      </c>
      <c r="E248" s="502" t="s">
        <v>1787</v>
      </c>
      <c r="F248" s="502" t="s">
        <v>1788</v>
      </c>
      <c r="G248" s="502" t="s">
        <v>1789</v>
      </c>
      <c r="H248" s="502" t="s">
        <v>1777</v>
      </c>
      <c r="I248" s="502" t="s">
        <v>1784</v>
      </c>
    </row>
    <row r="249" spans="1:9" x14ac:dyDescent="0.25">
      <c r="A249" s="505">
        <v>247</v>
      </c>
      <c r="B249" s="503">
        <v>5604164</v>
      </c>
      <c r="C249" s="509" t="s">
        <v>1790</v>
      </c>
      <c r="D249" s="503" t="s">
        <v>1791</v>
      </c>
      <c r="E249" s="502" t="s">
        <v>1792</v>
      </c>
      <c r="F249" s="502" t="s">
        <v>1793</v>
      </c>
      <c r="G249" s="502" t="s">
        <v>1794</v>
      </c>
      <c r="H249" s="502" t="s">
        <v>1795</v>
      </c>
      <c r="I249" s="502" t="s">
        <v>1796</v>
      </c>
    </row>
    <row r="250" spans="1:9" x14ac:dyDescent="0.25">
      <c r="A250" s="505">
        <v>248</v>
      </c>
      <c r="B250" s="503">
        <v>5711308</v>
      </c>
      <c r="C250" s="509" t="s">
        <v>1797</v>
      </c>
      <c r="D250" s="503" t="s">
        <v>1798</v>
      </c>
      <c r="E250" s="502" t="s">
        <v>1799</v>
      </c>
      <c r="F250" s="502" t="s">
        <v>1800</v>
      </c>
      <c r="G250" s="502" t="s">
        <v>1801</v>
      </c>
      <c r="H250" s="502" t="s">
        <v>1795</v>
      </c>
      <c r="I250" s="502" t="s">
        <v>1796</v>
      </c>
    </row>
    <row r="251" spans="1:9" x14ac:dyDescent="0.25">
      <c r="A251" s="505">
        <v>249</v>
      </c>
      <c r="B251" s="503">
        <v>5710300</v>
      </c>
      <c r="C251" s="509" t="s">
        <v>1802</v>
      </c>
      <c r="D251" s="503" t="s">
        <v>1803</v>
      </c>
      <c r="E251" s="502" t="s">
        <v>1804</v>
      </c>
      <c r="F251" s="502" t="s">
        <v>1396</v>
      </c>
      <c r="G251" s="502" t="s">
        <v>1805</v>
      </c>
      <c r="H251" s="502" t="s">
        <v>1795</v>
      </c>
      <c r="I251" s="502" t="s">
        <v>1796</v>
      </c>
    </row>
    <row r="252" spans="1:9" x14ac:dyDescent="0.25">
      <c r="A252" s="505">
        <v>250</v>
      </c>
      <c r="B252" s="503">
        <v>5505065</v>
      </c>
      <c r="C252" s="509" t="s">
        <v>1806</v>
      </c>
      <c r="D252" s="503" t="s">
        <v>1807</v>
      </c>
      <c r="E252" s="502" t="s">
        <v>1808</v>
      </c>
      <c r="F252" s="502" t="s">
        <v>1809</v>
      </c>
      <c r="G252" s="502" t="s">
        <v>1810</v>
      </c>
      <c r="H252" s="502" t="s">
        <v>1795</v>
      </c>
      <c r="I252" s="502" t="s">
        <v>1811</v>
      </c>
    </row>
    <row r="253" spans="1:9" x14ac:dyDescent="0.25">
      <c r="A253" s="505">
        <v>251</v>
      </c>
      <c r="B253" s="503">
        <v>5603147</v>
      </c>
      <c r="C253" s="509" t="s">
        <v>1812</v>
      </c>
      <c r="D253" s="503" t="s">
        <v>1813</v>
      </c>
      <c r="E253" s="502" t="s">
        <v>1814</v>
      </c>
      <c r="F253" s="502" t="s">
        <v>1815</v>
      </c>
      <c r="G253" s="502" t="s">
        <v>1815</v>
      </c>
      <c r="H253" s="502" t="s">
        <v>1795</v>
      </c>
      <c r="I253" s="502" t="s">
        <v>1811</v>
      </c>
    </row>
    <row r="254" spans="1:9" x14ac:dyDescent="0.25">
      <c r="A254" s="505">
        <v>253</v>
      </c>
      <c r="B254" s="503">
        <v>5603136</v>
      </c>
      <c r="C254" s="509" t="s">
        <v>1816</v>
      </c>
      <c r="D254" s="503" t="s">
        <v>1817</v>
      </c>
      <c r="E254" s="502" t="s">
        <v>1818</v>
      </c>
      <c r="F254" s="502" t="s">
        <v>1819</v>
      </c>
      <c r="G254" s="502" t="s">
        <v>1820</v>
      </c>
      <c r="H254" s="502" t="s">
        <v>1821</v>
      </c>
      <c r="I254" s="502" t="s">
        <v>1822</v>
      </c>
    </row>
    <row r="255" spans="1:9" x14ac:dyDescent="0.25">
      <c r="A255" s="505">
        <v>252</v>
      </c>
      <c r="B255" s="503">
        <v>5505070</v>
      </c>
      <c r="C255" s="509" t="s">
        <v>1823</v>
      </c>
      <c r="D255" s="503" t="s">
        <v>1824</v>
      </c>
      <c r="E255" s="502" t="s">
        <v>1825</v>
      </c>
      <c r="F255" s="502" t="s">
        <v>1826</v>
      </c>
      <c r="G255" s="502" t="s">
        <v>1827</v>
      </c>
      <c r="H255" s="502" t="s">
        <v>1821</v>
      </c>
      <c r="I255" s="502" t="s">
        <v>1822</v>
      </c>
    </row>
    <row r="256" spans="1:9" x14ac:dyDescent="0.25">
      <c r="A256" s="505">
        <v>254</v>
      </c>
      <c r="B256" s="503">
        <v>5703230</v>
      </c>
      <c r="C256" s="509" t="s">
        <v>1828</v>
      </c>
      <c r="D256" s="503" t="s">
        <v>1829</v>
      </c>
      <c r="E256" s="502" t="s">
        <v>1830</v>
      </c>
      <c r="F256" s="502" t="s">
        <v>1826</v>
      </c>
      <c r="G256" s="502" t="s">
        <v>1827</v>
      </c>
      <c r="H256" s="502" t="s">
        <v>1821</v>
      </c>
      <c r="I256" s="502" t="s">
        <v>1822</v>
      </c>
    </row>
    <row r="257" spans="1:9" x14ac:dyDescent="0.25">
      <c r="A257" s="505">
        <v>255</v>
      </c>
      <c r="B257" s="503">
        <v>5405008</v>
      </c>
      <c r="C257" s="509" t="s">
        <v>1831</v>
      </c>
      <c r="D257" s="503" t="s">
        <v>1832</v>
      </c>
      <c r="E257" s="502" t="s">
        <v>1833</v>
      </c>
      <c r="F257" s="502" t="s">
        <v>1834</v>
      </c>
      <c r="G257" s="502" t="s">
        <v>1835</v>
      </c>
      <c r="H257" s="502" t="s">
        <v>1821</v>
      </c>
      <c r="I257" s="502" t="s">
        <v>1836</v>
      </c>
    </row>
    <row r="258" spans="1:9" x14ac:dyDescent="0.25">
      <c r="A258" s="505">
        <v>256</v>
      </c>
      <c r="B258" s="503">
        <v>5709295</v>
      </c>
      <c r="C258" s="509" t="s">
        <v>1837</v>
      </c>
      <c r="D258" s="503" t="s">
        <v>1838</v>
      </c>
      <c r="E258" s="502" t="s">
        <v>1839</v>
      </c>
      <c r="F258" s="502" t="s">
        <v>1840</v>
      </c>
      <c r="G258" s="502" t="s">
        <v>1840</v>
      </c>
      <c r="H258" s="502" t="s">
        <v>1821</v>
      </c>
      <c r="I258" s="502" t="s">
        <v>1836</v>
      </c>
    </row>
    <row r="259" spans="1:9" x14ac:dyDescent="0.25">
      <c r="A259" s="505">
        <v>257</v>
      </c>
      <c r="B259" s="503">
        <v>5604157</v>
      </c>
      <c r="C259" s="510" t="s">
        <v>2193</v>
      </c>
      <c r="E259" s="502" t="s">
        <v>1841</v>
      </c>
      <c r="G259" s="502" t="s">
        <v>1842</v>
      </c>
      <c r="H259" s="502" t="s">
        <v>1821</v>
      </c>
      <c r="I259" s="502" t="s">
        <v>1836</v>
      </c>
    </row>
    <row r="260" spans="1:9" x14ac:dyDescent="0.25">
      <c r="A260" s="505">
        <v>258</v>
      </c>
      <c r="B260" s="503">
        <v>5505073</v>
      </c>
      <c r="C260" s="509" t="s">
        <v>1843</v>
      </c>
      <c r="D260" s="503" t="s">
        <v>1844</v>
      </c>
      <c r="E260" s="502" t="s">
        <v>1845</v>
      </c>
      <c r="F260" s="502" t="s">
        <v>1846</v>
      </c>
      <c r="G260" s="502" t="s">
        <v>1847</v>
      </c>
      <c r="H260" s="502" t="s">
        <v>1821</v>
      </c>
      <c r="I260" s="502" t="s">
        <v>1848</v>
      </c>
    </row>
    <row r="261" spans="1:9" x14ac:dyDescent="0.25">
      <c r="A261" s="505">
        <v>263</v>
      </c>
      <c r="B261" s="503">
        <v>5510109</v>
      </c>
      <c r="C261" s="509" t="s">
        <v>1849</v>
      </c>
      <c r="D261" s="503" t="s">
        <v>1850</v>
      </c>
      <c r="E261" s="502" t="s">
        <v>1851</v>
      </c>
      <c r="F261" s="502" t="s">
        <v>1852</v>
      </c>
      <c r="G261" s="502" t="s">
        <v>1847</v>
      </c>
      <c r="H261" s="502" t="s">
        <v>1821</v>
      </c>
      <c r="I261" s="502" t="s">
        <v>1848</v>
      </c>
    </row>
    <row r="262" spans="1:9" x14ac:dyDescent="0.25">
      <c r="A262" s="505">
        <v>264</v>
      </c>
      <c r="B262" s="503">
        <v>5603151</v>
      </c>
      <c r="C262" s="509" t="s">
        <v>1853</v>
      </c>
      <c r="D262" s="503" t="s">
        <v>1854</v>
      </c>
      <c r="E262" s="502" t="s">
        <v>1855</v>
      </c>
      <c r="F262" s="502" t="s">
        <v>1856</v>
      </c>
      <c r="G262" s="502" t="s">
        <v>1847</v>
      </c>
      <c r="H262" s="502" t="s">
        <v>1821</v>
      </c>
      <c r="I262" s="502" t="s">
        <v>1848</v>
      </c>
    </row>
    <row r="263" spans="1:9" x14ac:dyDescent="0.25">
      <c r="A263" s="505">
        <v>265</v>
      </c>
      <c r="B263" s="503">
        <v>5705268</v>
      </c>
      <c r="C263" s="509" t="s">
        <v>1857</v>
      </c>
      <c r="D263" s="503" t="s">
        <v>1858</v>
      </c>
      <c r="E263" s="502" t="s">
        <v>1859</v>
      </c>
      <c r="F263" s="502" t="s">
        <v>1860</v>
      </c>
      <c r="G263" s="502" t="s">
        <v>1861</v>
      </c>
      <c r="H263" s="502" t="s">
        <v>1821</v>
      </c>
      <c r="I263" s="502" t="s">
        <v>1848</v>
      </c>
    </row>
    <row r="264" spans="1:9" x14ac:dyDescent="0.25">
      <c r="A264" s="505">
        <v>259</v>
      </c>
      <c r="B264" s="503">
        <v>5404001</v>
      </c>
      <c r="C264" s="509" t="s">
        <v>1862</v>
      </c>
      <c r="D264" s="503" t="s">
        <v>1863</v>
      </c>
      <c r="E264" s="502" t="s">
        <v>1864</v>
      </c>
      <c r="F264" s="502" t="s">
        <v>1865</v>
      </c>
      <c r="G264" s="502" t="s">
        <v>1866</v>
      </c>
      <c r="H264" s="502" t="s">
        <v>1821</v>
      </c>
      <c r="I264" s="502" t="s">
        <v>1848</v>
      </c>
    </row>
    <row r="265" spans="1:9" x14ac:dyDescent="0.25">
      <c r="A265" s="505">
        <v>260</v>
      </c>
      <c r="B265" s="503">
        <v>5411038</v>
      </c>
      <c r="C265" s="509" t="s">
        <v>1867</v>
      </c>
      <c r="D265" s="503" t="s">
        <v>1868</v>
      </c>
      <c r="E265" s="502" t="s">
        <v>1869</v>
      </c>
      <c r="F265" s="502" t="s">
        <v>1660</v>
      </c>
      <c r="G265" s="502" t="s">
        <v>1866</v>
      </c>
      <c r="H265" s="502" t="s">
        <v>1821</v>
      </c>
      <c r="I265" s="502" t="s">
        <v>1848</v>
      </c>
    </row>
    <row r="266" spans="1:9" x14ac:dyDescent="0.25">
      <c r="A266" s="505">
        <v>261</v>
      </c>
      <c r="B266" s="503">
        <v>5501042</v>
      </c>
      <c r="C266" s="509" t="s">
        <v>1870</v>
      </c>
      <c r="D266" s="503" t="s">
        <v>1871</v>
      </c>
      <c r="E266" s="502" t="s">
        <v>1872</v>
      </c>
      <c r="F266" s="502" t="s">
        <v>1660</v>
      </c>
      <c r="G266" s="502" t="s">
        <v>1866</v>
      </c>
      <c r="H266" s="502" t="s">
        <v>1821</v>
      </c>
      <c r="I266" s="502" t="s">
        <v>1848</v>
      </c>
    </row>
    <row r="267" spans="1:9" x14ac:dyDescent="0.25">
      <c r="A267" s="505">
        <v>262</v>
      </c>
      <c r="B267" s="503">
        <v>5503058</v>
      </c>
      <c r="C267" s="509" t="s">
        <v>1873</v>
      </c>
      <c r="D267" s="503" t="s">
        <v>1874</v>
      </c>
      <c r="E267" s="502" t="s">
        <v>1875</v>
      </c>
      <c r="F267" s="502" t="s">
        <v>1876</v>
      </c>
      <c r="G267" s="502" t="s">
        <v>1866</v>
      </c>
      <c r="H267" s="502" t="s">
        <v>1821</v>
      </c>
      <c r="I267" s="502" t="s">
        <v>1848</v>
      </c>
    </row>
    <row r="268" spans="1:9" x14ac:dyDescent="0.25">
      <c r="A268" s="505">
        <v>266</v>
      </c>
      <c r="B268" s="503">
        <v>5605180</v>
      </c>
      <c r="C268" s="509" t="s">
        <v>1877</v>
      </c>
      <c r="D268" s="503" t="s">
        <v>1878</v>
      </c>
      <c r="E268" s="502" t="s">
        <v>1879</v>
      </c>
      <c r="F268" s="502" t="s">
        <v>1880</v>
      </c>
      <c r="G268" s="502" t="s">
        <v>1866</v>
      </c>
      <c r="H268" s="502" t="s">
        <v>1821</v>
      </c>
      <c r="I268" s="502" t="s">
        <v>1848</v>
      </c>
    </row>
    <row r="269" spans="1:9" x14ac:dyDescent="0.25">
      <c r="A269" s="505">
        <v>267</v>
      </c>
      <c r="B269" s="503">
        <v>5711314</v>
      </c>
      <c r="C269" s="509" t="s">
        <v>1881</v>
      </c>
      <c r="D269" s="503" t="s">
        <v>1882</v>
      </c>
      <c r="E269" s="502" t="s">
        <v>1883</v>
      </c>
      <c r="F269" s="502" t="s">
        <v>1660</v>
      </c>
      <c r="G269" s="502" t="s">
        <v>1866</v>
      </c>
      <c r="H269" s="502" t="s">
        <v>1821</v>
      </c>
      <c r="I269" s="502" t="s">
        <v>1848</v>
      </c>
    </row>
    <row r="270" spans="1:9" x14ac:dyDescent="0.25">
      <c r="A270" s="505">
        <v>268</v>
      </c>
      <c r="B270" s="503">
        <v>5601126</v>
      </c>
      <c r="C270" s="510" t="s">
        <v>2194</v>
      </c>
      <c r="E270" s="502" t="s">
        <v>1884</v>
      </c>
      <c r="F270" s="502" t="s">
        <v>1885</v>
      </c>
      <c r="G270" s="502" t="s">
        <v>1886</v>
      </c>
      <c r="H270" s="502" t="s">
        <v>1887</v>
      </c>
      <c r="I270" s="502" t="s">
        <v>1888</v>
      </c>
    </row>
    <row r="271" spans="1:9" x14ac:dyDescent="0.25">
      <c r="A271" s="505">
        <v>269</v>
      </c>
      <c r="B271" s="503">
        <v>5412039</v>
      </c>
      <c r="C271" s="510" t="s">
        <v>2195</v>
      </c>
      <c r="E271" s="502" t="s">
        <v>1889</v>
      </c>
      <c r="F271" s="502" t="s">
        <v>1890</v>
      </c>
      <c r="G271" s="502" t="s">
        <v>1891</v>
      </c>
      <c r="H271" s="502" t="s">
        <v>1887</v>
      </c>
      <c r="I271" s="502" t="s">
        <v>1476</v>
      </c>
    </row>
    <row r="272" spans="1:9" x14ac:dyDescent="0.25">
      <c r="A272" s="505">
        <v>270</v>
      </c>
      <c r="B272" s="503">
        <v>5505071</v>
      </c>
      <c r="C272" s="510" t="s">
        <v>2196</v>
      </c>
      <c r="E272" s="502" t="s">
        <v>1892</v>
      </c>
      <c r="F272" s="502" t="s">
        <v>1893</v>
      </c>
      <c r="G272" s="502" t="s">
        <v>1894</v>
      </c>
      <c r="H272" s="502" t="s">
        <v>1887</v>
      </c>
      <c r="I272" s="502" t="s">
        <v>1895</v>
      </c>
    </row>
    <row r="273" spans="1:9" x14ac:dyDescent="0.25">
      <c r="A273" s="505">
        <v>271</v>
      </c>
      <c r="B273" s="503">
        <v>5705269</v>
      </c>
      <c r="C273" s="510" t="s">
        <v>2197</v>
      </c>
      <c r="E273" s="502" t="s">
        <v>1896</v>
      </c>
      <c r="F273" s="502" t="s">
        <v>1897</v>
      </c>
      <c r="G273" s="502" t="s">
        <v>1898</v>
      </c>
      <c r="H273" s="502" t="s">
        <v>1887</v>
      </c>
    </row>
    <row r="274" spans="1:9" x14ac:dyDescent="0.25">
      <c r="A274" s="505">
        <v>272</v>
      </c>
      <c r="B274" s="503">
        <v>5711312</v>
      </c>
      <c r="C274" s="509" t="s">
        <v>1899</v>
      </c>
      <c r="D274" s="503" t="s">
        <v>1900</v>
      </c>
      <c r="E274" s="502" t="s">
        <v>1901</v>
      </c>
      <c r="F274" s="502" t="s">
        <v>1902</v>
      </c>
      <c r="G274" s="502" t="s">
        <v>1903</v>
      </c>
      <c r="H274" s="502" t="s">
        <v>1904</v>
      </c>
      <c r="I274" s="502" t="s">
        <v>1905</v>
      </c>
    </row>
    <row r="275" spans="1:9" x14ac:dyDescent="0.25">
      <c r="A275" s="505">
        <v>273</v>
      </c>
      <c r="B275" s="503">
        <v>5506086</v>
      </c>
      <c r="C275" s="510" t="s">
        <v>2198</v>
      </c>
      <c r="E275" s="502" t="s">
        <v>1906</v>
      </c>
      <c r="F275" s="502" t="s">
        <v>1907</v>
      </c>
      <c r="G275" s="502" t="s">
        <v>705</v>
      </c>
      <c r="H275" s="502" t="s">
        <v>1904</v>
      </c>
      <c r="I275" s="502" t="s">
        <v>1908</v>
      </c>
    </row>
    <row r="276" spans="1:9" x14ac:dyDescent="0.25">
      <c r="A276" s="505">
        <v>274</v>
      </c>
      <c r="B276" s="503">
        <v>5608209</v>
      </c>
      <c r="C276" s="509" t="s">
        <v>1909</v>
      </c>
      <c r="D276" s="503" t="s">
        <v>1910</v>
      </c>
      <c r="E276" s="502" t="s">
        <v>1911</v>
      </c>
      <c r="F276" s="502" t="s">
        <v>1912</v>
      </c>
      <c r="G276" s="502" t="s">
        <v>1913</v>
      </c>
      <c r="H276" s="502" t="s">
        <v>1914</v>
      </c>
      <c r="I276" s="502" t="s">
        <v>1915</v>
      </c>
    </row>
    <row r="277" spans="1:9" x14ac:dyDescent="0.25">
      <c r="A277" s="505">
        <v>275</v>
      </c>
      <c r="B277" s="503">
        <v>5510111</v>
      </c>
      <c r="C277" s="509" t="s">
        <v>1916</v>
      </c>
      <c r="D277" s="503" t="s">
        <v>1917</v>
      </c>
      <c r="E277" s="502" t="s">
        <v>1918</v>
      </c>
      <c r="F277" s="502" t="s">
        <v>1919</v>
      </c>
      <c r="G277" s="502" t="s">
        <v>1920</v>
      </c>
      <c r="H277" s="502" t="s">
        <v>1921</v>
      </c>
      <c r="I277" s="502" t="s">
        <v>1922</v>
      </c>
    </row>
    <row r="278" spans="1:9" x14ac:dyDescent="0.25">
      <c r="A278" s="505">
        <v>276</v>
      </c>
      <c r="B278" s="503">
        <v>5405004</v>
      </c>
      <c r="C278" s="509" t="s">
        <v>1923</v>
      </c>
      <c r="D278" s="503" t="s">
        <v>1924</v>
      </c>
      <c r="E278" s="502" t="s">
        <v>1925</v>
      </c>
      <c r="F278" s="502" t="s">
        <v>1926</v>
      </c>
      <c r="G278" s="502" t="s">
        <v>1927</v>
      </c>
      <c r="H278" s="502" t="s">
        <v>1921</v>
      </c>
      <c r="I278" s="502" t="s">
        <v>1922</v>
      </c>
    </row>
    <row r="279" spans="1:9" x14ac:dyDescent="0.25">
      <c r="A279" s="505">
        <v>277</v>
      </c>
      <c r="B279" s="503">
        <v>5506081</v>
      </c>
      <c r="C279" s="509" t="s">
        <v>1928</v>
      </c>
      <c r="D279" s="503" t="s">
        <v>1929</v>
      </c>
      <c r="E279" s="502" t="s">
        <v>1930</v>
      </c>
      <c r="F279" s="502" t="s">
        <v>1926</v>
      </c>
      <c r="G279" s="502" t="s">
        <v>1927</v>
      </c>
      <c r="H279" s="502" t="s">
        <v>1921</v>
      </c>
      <c r="I279" s="502" t="s">
        <v>1922</v>
      </c>
    </row>
    <row r="280" spans="1:9" x14ac:dyDescent="0.25">
      <c r="A280" s="505">
        <v>278</v>
      </c>
      <c r="B280" s="503">
        <v>5506083</v>
      </c>
      <c r="C280" s="509" t="s">
        <v>1931</v>
      </c>
      <c r="D280" s="503" t="s">
        <v>1932</v>
      </c>
      <c r="E280" s="502" t="s">
        <v>1933</v>
      </c>
      <c r="F280" s="502" t="s">
        <v>1934</v>
      </c>
      <c r="G280" s="502" t="s">
        <v>1935</v>
      </c>
      <c r="H280" s="502" t="s">
        <v>1936</v>
      </c>
      <c r="I280" s="502" t="s">
        <v>1937</v>
      </c>
    </row>
    <row r="281" spans="1:9" x14ac:dyDescent="0.25">
      <c r="A281" s="505">
        <v>279</v>
      </c>
      <c r="B281" s="503">
        <v>5604153</v>
      </c>
      <c r="C281" s="509" t="s">
        <v>1938</v>
      </c>
      <c r="D281" s="503" t="s">
        <v>1939</v>
      </c>
      <c r="E281" s="502" t="s">
        <v>1940</v>
      </c>
      <c r="F281" s="502" t="s">
        <v>1941</v>
      </c>
      <c r="G281" s="502" t="s">
        <v>1942</v>
      </c>
      <c r="H281" s="502" t="s">
        <v>1943</v>
      </c>
      <c r="I281" s="502" t="s">
        <v>1944</v>
      </c>
    </row>
    <row r="282" spans="1:9" x14ac:dyDescent="0.25">
      <c r="A282" s="505">
        <v>280</v>
      </c>
      <c r="B282" s="503">
        <v>5404002</v>
      </c>
      <c r="C282" s="509" t="s">
        <v>1945</v>
      </c>
      <c r="D282" s="503" t="s">
        <v>1946</v>
      </c>
      <c r="E282" s="502" t="s">
        <v>1947</v>
      </c>
      <c r="F282" s="502" t="s">
        <v>1948</v>
      </c>
      <c r="G282" s="502" t="s">
        <v>1948</v>
      </c>
      <c r="H282" s="502" t="s">
        <v>1943</v>
      </c>
      <c r="I282" s="502" t="s">
        <v>1949</v>
      </c>
    </row>
    <row r="283" spans="1:9" x14ac:dyDescent="0.25">
      <c r="A283" s="505">
        <v>281</v>
      </c>
      <c r="B283" s="503">
        <v>5410031</v>
      </c>
      <c r="C283" s="509" t="s">
        <v>1950</v>
      </c>
      <c r="D283" s="503" t="s">
        <v>1951</v>
      </c>
      <c r="E283" s="502" t="s">
        <v>1952</v>
      </c>
      <c r="F283" s="502" t="s">
        <v>1948</v>
      </c>
      <c r="G283" s="502" t="s">
        <v>1948</v>
      </c>
      <c r="H283" s="502" t="s">
        <v>1943</v>
      </c>
      <c r="I283" s="502" t="s">
        <v>1949</v>
      </c>
    </row>
    <row r="284" spans="1:9" x14ac:dyDescent="0.25">
      <c r="A284" s="505">
        <v>282</v>
      </c>
      <c r="B284" s="503">
        <v>5709293</v>
      </c>
      <c r="C284" s="509" t="s">
        <v>1953</v>
      </c>
      <c r="D284" s="503" t="s">
        <v>1954</v>
      </c>
      <c r="E284" s="502" t="s">
        <v>1955</v>
      </c>
      <c r="F284" s="502" t="s">
        <v>1956</v>
      </c>
      <c r="G284" s="502" t="s">
        <v>1957</v>
      </c>
      <c r="H284" s="502" t="s">
        <v>1943</v>
      </c>
      <c r="I284" s="502" t="s">
        <v>1958</v>
      </c>
    </row>
    <row r="285" spans="1:9" x14ac:dyDescent="0.25">
      <c r="A285" s="505">
        <v>283</v>
      </c>
      <c r="B285" s="503">
        <v>5602135</v>
      </c>
      <c r="C285" s="509" t="s">
        <v>1959</v>
      </c>
      <c r="D285" s="503" t="s">
        <v>1960</v>
      </c>
      <c r="E285" s="502" t="s">
        <v>1961</v>
      </c>
      <c r="F285" s="502" t="s">
        <v>1962</v>
      </c>
      <c r="G285" s="502" t="s">
        <v>1963</v>
      </c>
      <c r="H285" s="502" t="s">
        <v>1964</v>
      </c>
      <c r="I285" s="502" t="s">
        <v>1965</v>
      </c>
    </row>
    <row r="286" spans="1:9" x14ac:dyDescent="0.25">
      <c r="A286" s="505">
        <v>284</v>
      </c>
      <c r="B286" s="503">
        <v>5510113</v>
      </c>
      <c r="C286" s="509" t="s">
        <v>1966</v>
      </c>
      <c r="D286" s="503" t="s">
        <v>1967</v>
      </c>
      <c r="E286" s="502" t="s">
        <v>1968</v>
      </c>
      <c r="F286" s="502" t="s">
        <v>1969</v>
      </c>
      <c r="G286" s="502" t="s">
        <v>1970</v>
      </c>
      <c r="H286" s="502" t="s">
        <v>1964</v>
      </c>
      <c r="I286" s="502" t="s">
        <v>1965</v>
      </c>
    </row>
    <row r="287" spans="1:9" x14ac:dyDescent="0.25">
      <c r="A287" s="505">
        <v>285</v>
      </c>
      <c r="B287" s="503">
        <v>5604163</v>
      </c>
      <c r="C287" s="509" t="s">
        <v>1971</v>
      </c>
      <c r="D287" s="503" t="s">
        <v>1972</v>
      </c>
      <c r="E287" s="502" t="s">
        <v>1973</v>
      </c>
      <c r="F287" s="502" t="s">
        <v>1974</v>
      </c>
      <c r="G287" s="502" t="s">
        <v>1975</v>
      </c>
      <c r="H287" s="502" t="s">
        <v>1964</v>
      </c>
      <c r="I287" s="502" t="s">
        <v>1976</v>
      </c>
    </row>
    <row r="288" spans="1:9" x14ac:dyDescent="0.25">
      <c r="A288" s="505">
        <v>287</v>
      </c>
      <c r="B288" s="503">
        <v>5705248</v>
      </c>
      <c r="C288" s="509" t="s">
        <v>1977</v>
      </c>
      <c r="D288" s="503" t="s">
        <v>1978</v>
      </c>
      <c r="E288" s="502" t="s">
        <v>1979</v>
      </c>
      <c r="F288" s="502" t="s">
        <v>1980</v>
      </c>
      <c r="G288" s="502" t="s">
        <v>1980</v>
      </c>
      <c r="H288" s="502" t="s">
        <v>1981</v>
      </c>
      <c r="I288" s="502" t="s">
        <v>1982</v>
      </c>
    </row>
    <row r="289" spans="1:9" x14ac:dyDescent="0.25">
      <c r="A289" s="505">
        <v>288</v>
      </c>
      <c r="B289" s="503">
        <v>5706280</v>
      </c>
      <c r="C289" s="509" t="s">
        <v>1983</v>
      </c>
      <c r="D289" s="503" t="s">
        <v>1984</v>
      </c>
      <c r="E289" s="502" t="s">
        <v>1985</v>
      </c>
      <c r="F289" s="502" t="s">
        <v>1986</v>
      </c>
      <c r="G289" s="502" t="s">
        <v>705</v>
      </c>
      <c r="H289" s="502" t="s">
        <v>1981</v>
      </c>
      <c r="I289" s="502" t="s">
        <v>1982</v>
      </c>
    </row>
    <row r="290" spans="1:9" x14ac:dyDescent="0.25">
      <c r="A290" s="505">
        <v>289</v>
      </c>
      <c r="B290" s="503">
        <v>5710302</v>
      </c>
      <c r="C290" s="509" t="s">
        <v>1987</v>
      </c>
      <c r="D290" s="503" t="s">
        <v>1988</v>
      </c>
      <c r="E290" s="502" t="s">
        <v>1989</v>
      </c>
      <c r="F290" s="502" t="s">
        <v>1990</v>
      </c>
      <c r="G290" s="502" t="s">
        <v>705</v>
      </c>
      <c r="H290" s="502" t="s">
        <v>1981</v>
      </c>
      <c r="I290" s="502" t="s">
        <v>1982</v>
      </c>
    </row>
    <row r="291" spans="1:9" x14ac:dyDescent="0.25">
      <c r="A291" s="505">
        <v>290</v>
      </c>
      <c r="B291" s="503">
        <v>5605176</v>
      </c>
      <c r="C291" s="509" t="s">
        <v>1991</v>
      </c>
      <c r="D291" s="503" t="s">
        <v>1992</v>
      </c>
      <c r="E291" s="502" t="s">
        <v>1993</v>
      </c>
      <c r="F291" s="502" t="s">
        <v>1994</v>
      </c>
      <c r="G291" s="502" t="s">
        <v>1995</v>
      </c>
      <c r="H291" s="502" t="s">
        <v>1981</v>
      </c>
      <c r="I291" s="502" t="s">
        <v>1982</v>
      </c>
    </row>
    <row r="292" spans="1:9" x14ac:dyDescent="0.25">
      <c r="A292" s="505">
        <v>286</v>
      </c>
      <c r="B292" s="503">
        <v>5502043</v>
      </c>
      <c r="C292" s="509" t="s">
        <v>1996</v>
      </c>
      <c r="D292" s="503" t="s">
        <v>1997</v>
      </c>
      <c r="E292" s="502" t="s">
        <v>1998</v>
      </c>
      <c r="F292" s="502" t="s">
        <v>1999</v>
      </c>
      <c r="G292" s="502" t="s">
        <v>2000</v>
      </c>
      <c r="H292" s="502" t="s">
        <v>1981</v>
      </c>
      <c r="I292" s="502" t="s">
        <v>1982</v>
      </c>
    </row>
    <row r="293" spans="1:9" x14ac:dyDescent="0.25">
      <c r="A293" s="505">
        <v>291</v>
      </c>
      <c r="B293" s="503">
        <v>5701220</v>
      </c>
      <c r="C293" s="509" t="s">
        <v>2001</v>
      </c>
      <c r="D293" s="503" t="s">
        <v>2002</v>
      </c>
      <c r="E293" s="502" t="s">
        <v>2003</v>
      </c>
      <c r="F293" s="502" t="s">
        <v>2004</v>
      </c>
      <c r="G293" s="502" t="s">
        <v>2005</v>
      </c>
      <c r="H293" s="502" t="s">
        <v>1981</v>
      </c>
      <c r="I293" s="502" t="s">
        <v>2006</v>
      </c>
    </row>
    <row r="294" spans="1:9" x14ac:dyDescent="0.25">
      <c r="A294" s="505">
        <v>292</v>
      </c>
      <c r="B294" s="503">
        <v>5511120</v>
      </c>
      <c r="C294" s="509" t="s">
        <v>2007</v>
      </c>
      <c r="D294" s="503" t="s">
        <v>2008</v>
      </c>
      <c r="E294" s="502" t="s">
        <v>2009</v>
      </c>
      <c r="F294" s="502" t="s">
        <v>2010</v>
      </c>
      <c r="G294" s="502" t="s">
        <v>2011</v>
      </c>
      <c r="H294" s="502" t="s">
        <v>1981</v>
      </c>
      <c r="I294" s="502" t="s">
        <v>2006</v>
      </c>
    </row>
    <row r="295" spans="1:9" x14ac:dyDescent="0.25">
      <c r="A295" s="505">
        <v>293</v>
      </c>
      <c r="B295" s="503">
        <v>5703240</v>
      </c>
      <c r="C295" s="509" t="s">
        <v>2012</v>
      </c>
      <c r="D295" s="503" t="s">
        <v>2013</v>
      </c>
      <c r="E295" s="502" t="s">
        <v>2014</v>
      </c>
      <c r="F295" s="502" t="s">
        <v>2015</v>
      </c>
      <c r="G295" s="502" t="s">
        <v>2011</v>
      </c>
      <c r="H295" s="502" t="s">
        <v>1981</v>
      </c>
      <c r="I295" s="502" t="s">
        <v>2006</v>
      </c>
    </row>
    <row r="296" spans="1:9" x14ac:dyDescent="0.25">
      <c r="A296" s="505">
        <v>294</v>
      </c>
      <c r="B296" s="503">
        <v>5601123</v>
      </c>
      <c r="C296" s="509" t="s">
        <v>2016</v>
      </c>
      <c r="D296" s="503" t="s">
        <v>2017</v>
      </c>
      <c r="E296" s="502" t="s">
        <v>2018</v>
      </c>
      <c r="F296" s="502" t="s">
        <v>2019</v>
      </c>
      <c r="G296" s="502" t="s">
        <v>2020</v>
      </c>
      <c r="H296" s="502" t="s">
        <v>1981</v>
      </c>
      <c r="I296" s="502" t="s">
        <v>2006</v>
      </c>
    </row>
    <row r="297" spans="1:9" x14ac:dyDescent="0.25">
      <c r="A297" s="505">
        <v>297</v>
      </c>
      <c r="B297" s="503">
        <v>5705251</v>
      </c>
      <c r="C297" s="509" t="s">
        <v>2021</v>
      </c>
      <c r="D297" s="503" t="s">
        <v>2022</v>
      </c>
      <c r="E297" s="502" t="s">
        <v>2023</v>
      </c>
      <c r="F297" s="502" t="s">
        <v>2024</v>
      </c>
      <c r="G297" s="502" t="s">
        <v>2025</v>
      </c>
      <c r="H297" s="502" t="s">
        <v>1981</v>
      </c>
      <c r="I297" s="502" t="s">
        <v>2026</v>
      </c>
    </row>
    <row r="298" spans="1:9" x14ac:dyDescent="0.25">
      <c r="A298" s="505">
        <v>298</v>
      </c>
      <c r="B298" s="503">
        <v>5705273</v>
      </c>
      <c r="C298" s="509" t="s">
        <v>2027</v>
      </c>
      <c r="D298" s="503" t="s">
        <v>2028</v>
      </c>
      <c r="E298" s="502" t="s">
        <v>2029</v>
      </c>
      <c r="F298" s="502" t="s">
        <v>2030</v>
      </c>
      <c r="G298" s="502" t="s">
        <v>2025</v>
      </c>
      <c r="H298" s="502" t="s">
        <v>1981</v>
      </c>
      <c r="I298" s="502" t="s">
        <v>2026</v>
      </c>
    </row>
    <row r="299" spans="1:9" x14ac:dyDescent="0.25">
      <c r="A299" s="505">
        <v>295</v>
      </c>
      <c r="B299" s="503">
        <v>5406014</v>
      </c>
      <c r="C299" s="509" t="s">
        <v>2031</v>
      </c>
      <c r="D299" s="503" t="s">
        <v>2032</v>
      </c>
      <c r="E299" s="502" t="s">
        <v>2033</v>
      </c>
      <c r="F299" s="502" t="s">
        <v>2034</v>
      </c>
      <c r="G299" s="502" t="s">
        <v>2035</v>
      </c>
      <c r="H299" s="502" t="s">
        <v>1981</v>
      </c>
      <c r="I299" s="502" t="s">
        <v>2026</v>
      </c>
    </row>
    <row r="300" spans="1:9" x14ac:dyDescent="0.25">
      <c r="A300" s="505">
        <v>296</v>
      </c>
      <c r="B300" s="503">
        <v>5503049</v>
      </c>
      <c r="C300" s="509" t="s">
        <v>2036</v>
      </c>
      <c r="D300" s="503" t="s">
        <v>2037</v>
      </c>
      <c r="E300" s="502" t="s">
        <v>2038</v>
      </c>
      <c r="F300" s="502" t="s">
        <v>2035</v>
      </c>
      <c r="G300" s="502" t="s">
        <v>2035</v>
      </c>
      <c r="H300" s="502" t="s">
        <v>1981</v>
      </c>
      <c r="I300" s="502" t="s">
        <v>2026</v>
      </c>
    </row>
    <row r="301" spans="1:9" x14ac:dyDescent="0.25">
      <c r="A301" s="505">
        <v>299</v>
      </c>
      <c r="B301" s="503">
        <v>5605171</v>
      </c>
      <c r="C301" s="509" t="s">
        <v>2039</v>
      </c>
      <c r="D301" s="503" t="s">
        <v>2040</v>
      </c>
      <c r="E301" s="502" t="s">
        <v>2041</v>
      </c>
      <c r="F301" s="502" t="s">
        <v>2042</v>
      </c>
      <c r="G301" s="502" t="s">
        <v>2035</v>
      </c>
      <c r="H301" s="502" t="s">
        <v>1981</v>
      </c>
      <c r="I301" s="502" t="s">
        <v>2026</v>
      </c>
    </row>
    <row r="302" spans="1:9" x14ac:dyDescent="0.25">
      <c r="A302" s="505">
        <v>300</v>
      </c>
      <c r="B302" s="503">
        <v>5605182</v>
      </c>
      <c r="C302" s="509" t="s">
        <v>2043</v>
      </c>
      <c r="D302" s="503" t="s">
        <v>2044</v>
      </c>
      <c r="E302" s="502" t="s">
        <v>2045</v>
      </c>
      <c r="F302" s="502" t="s">
        <v>2046</v>
      </c>
      <c r="G302" s="502" t="s">
        <v>2035</v>
      </c>
      <c r="H302" s="502" t="s">
        <v>1981</v>
      </c>
      <c r="I302" s="502" t="s">
        <v>2026</v>
      </c>
    </row>
    <row r="303" spans="1:9" x14ac:dyDescent="0.25">
      <c r="A303" s="505">
        <v>301</v>
      </c>
      <c r="B303" s="503">
        <v>5705267</v>
      </c>
      <c r="C303" s="509" t="s">
        <v>2047</v>
      </c>
      <c r="D303" s="503" t="s">
        <v>2048</v>
      </c>
      <c r="E303" s="502" t="s">
        <v>2049</v>
      </c>
      <c r="F303" s="502" t="s">
        <v>2050</v>
      </c>
      <c r="G303" s="502" t="s">
        <v>2035</v>
      </c>
      <c r="H303" s="502" t="s">
        <v>1981</v>
      </c>
      <c r="I303" s="502" t="s">
        <v>2026</v>
      </c>
    </row>
    <row r="304" spans="1:9" x14ac:dyDescent="0.25">
      <c r="A304" s="505">
        <v>302</v>
      </c>
      <c r="B304" s="503">
        <v>5604162</v>
      </c>
      <c r="C304" s="509" t="s">
        <v>2051</v>
      </c>
      <c r="D304" s="503" t="s">
        <v>2052</v>
      </c>
      <c r="E304" s="502" t="s">
        <v>2053</v>
      </c>
      <c r="F304" s="502" t="s">
        <v>2054</v>
      </c>
      <c r="G304" s="502" t="s">
        <v>2055</v>
      </c>
      <c r="H304" s="502" t="s">
        <v>2056</v>
      </c>
      <c r="I304" s="502" t="s">
        <v>2057</v>
      </c>
    </row>
    <row r="305" spans="1:9" x14ac:dyDescent="0.25">
      <c r="A305" s="505">
        <v>303</v>
      </c>
      <c r="B305" s="503">
        <v>5603139</v>
      </c>
      <c r="C305" s="509" t="s">
        <v>2058</v>
      </c>
      <c r="D305" s="503" t="s">
        <v>2059</v>
      </c>
      <c r="E305" s="502" t="s">
        <v>2060</v>
      </c>
      <c r="F305" s="502" t="s">
        <v>2061</v>
      </c>
      <c r="G305" s="502" t="s">
        <v>2062</v>
      </c>
      <c r="H305" s="502" t="s">
        <v>2056</v>
      </c>
      <c r="I305" s="502" t="s">
        <v>2063</v>
      </c>
    </row>
    <row r="306" spans="1:9" x14ac:dyDescent="0.25">
      <c r="A306" s="505">
        <v>304</v>
      </c>
      <c r="B306" s="503">
        <v>5503056</v>
      </c>
      <c r="C306" s="509" t="s">
        <v>2064</v>
      </c>
      <c r="D306" s="503" t="s">
        <v>2065</v>
      </c>
      <c r="E306" s="502" t="s">
        <v>2066</v>
      </c>
      <c r="F306" s="502" t="s">
        <v>2067</v>
      </c>
      <c r="G306" s="502" t="s">
        <v>2068</v>
      </c>
      <c r="H306" s="502" t="s">
        <v>2069</v>
      </c>
      <c r="I306" s="502" t="s">
        <v>2070</v>
      </c>
    </row>
    <row r="307" spans="1:9" x14ac:dyDescent="0.25">
      <c r="A307" s="505">
        <v>305</v>
      </c>
      <c r="B307" s="503">
        <v>5603140</v>
      </c>
      <c r="C307" s="509" t="s">
        <v>2071</v>
      </c>
      <c r="D307" s="503" t="s">
        <v>2072</v>
      </c>
      <c r="E307" s="502" t="s">
        <v>2073</v>
      </c>
      <c r="F307" s="502" t="s">
        <v>2068</v>
      </c>
      <c r="G307" s="502" t="s">
        <v>2068</v>
      </c>
      <c r="H307" s="502" t="s">
        <v>2069</v>
      </c>
      <c r="I307" s="502" t="s">
        <v>2070</v>
      </c>
    </row>
    <row r="308" spans="1:9" x14ac:dyDescent="0.25">
      <c r="A308" s="505">
        <v>306</v>
      </c>
      <c r="B308" s="503">
        <v>5506084</v>
      </c>
      <c r="C308" s="510" t="s">
        <v>2199</v>
      </c>
      <c r="E308" s="502" t="s">
        <v>2074</v>
      </c>
      <c r="F308" s="502" t="s">
        <v>2075</v>
      </c>
      <c r="G308" s="502" t="s">
        <v>705</v>
      </c>
      <c r="H308" s="502" t="s">
        <v>2069</v>
      </c>
    </row>
    <row r="309" spans="1:9" x14ac:dyDescent="0.25">
      <c r="A309" s="505">
        <v>307</v>
      </c>
      <c r="B309" s="503">
        <v>5706285</v>
      </c>
      <c r="C309" s="509" t="s">
        <v>2076</v>
      </c>
      <c r="D309" s="503" t="s">
        <v>2077</v>
      </c>
      <c r="E309" s="502" t="s">
        <v>2078</v>
      </c>
      <c r="F309" s="502" t="s">
        <v>1548</v>
      </c>
      <c r="G309" s="502" t="s">
        <v>2079</v>
      </c>
      <c r="H309" s="502" t="s">
        <v>2080</v>
      </c>
      <c r="I309" s="502" t="s">
        <v>2081</v>
      </c>
    </row>
    <row r="310" spans="1:9" x14ac:dyDescent="0.25">
      <c r="A310" s="505">
        <v>308</v>
      </c>
      <c r="B310" s="503">
        <v>5503057</v>
      </c>
      <c r="C310" s="509" t="s">
        <v>2082</v>
      </c>
      <c r="D310" s="503" t="s">
        <v>2083</v>
      </c>
      <c r="E310" s="502" t="s">
        <v>2084</v>
      </c>
      <c r="F310" s="502" t="s">
        <v>2085</v>
      </c>
      <c r="G310" s="502" t="s">
        <v>2086</v>
      </c>
      <c r="H310" s="502" t="s">
        <v>2087</v>
      </c>
      <c r="I310" s="502" t="s">
        <v>2088</v>
      </c>
    </row>
    <row r="311" spans="1:9" x14ac:dyDescent="0.25">
      <c r="A311" s="505">
        <v>310</v>
      </c>
      <c r="B311" s="503">
        <v>5511115</v>
      </c>
      <c r="C311" s="509" t="s">
        <v>2089</v>
      </c>
      <c r="D311" s="503" t="s">
        <v>2090</v>
      </c>
      <c r="E311" s="502" t="s">
        <v>2091</v>
      </c>
      <c r="F311" s="502" t="s">
        <v>2085</v>
      </c>
      <c r="G311" s="502" t="s">
        <v>2086</v>
      </c>
      <c r="H311" s="502" t="s">
        <v>2087</v>
      </c>
      <c r="I311" s="502" t="s">
        <v>2088</v>
      </c>
    </row>
    <row r="312" spans="1:9" x14ac:dyDescent="0.25">
      <c r="A312" s="505">
        <v>311</v>
      </c>
      <c r="B312" s="503">
        <v>5701224</v>
      </c>
      <c r="C312" s="509" t="s">
        <v>2092</v>
      </c>
      <c r="D312" s="503" t="s">
        <v>2093</v>
      </c>
      <c r="E312" s="502" t="s">
        <v>2094</v>
      </c>
      <c r="F312" s="502" t="s">
        <v>2095</v>
      </c>
      <c r="G312" s="502" t="s">
        <v>705</v>
      </c>
      <c r="H312" s="502" t="s">
        <v>2087</v>
      </c>
      <c r="I312" s="502" t="s">
        <v>2088</v>
      </c>
    </row>
    <row r="313" spans="1:9" x14ac:dyDescent="0.25">
      <c r="A313" s="505">
        <v>309</v>
      </c>
      <c r="B313" s="503">
        <v>5406017</v>
      </c>
      <c r="C313" s="509" t="s">
        <v>2096</v>
      </c>
      <c r="D313" s="503" t="s">
        <v>2097</v>
      </c>
      <c r="E313" s="502" t="s">
        <v>2098</v>
      </c>
      <c r="F313" s="502" t="s">
        <v>2099</v>
      </c>
      <c r="G313" s="502" t="s">
        <v>2099</v>
      </c>
      <c r="H313" s="502" t="s">
        <v>2087</v>
      </c>
      <c r="I313" s="502" t="s">
        <v>2088</v>
      </c>
    </row>
    <row r="314" spans="1:9" x14ac:dyDescent="0.25">
      <c r="A314" s="505">
        <v>312</v>
      </c>
      <c r="B314" s="503">
        <v>5604160</v>
      </c>
      <c r="C314" s="509" t="s">
        <v>2100</v>
      </c>
      <c r="D314" s="503" t="s">
        <v>2101</v>
      </c>
      <c r="E314" s="502" t="s">
        <v>2102</v>
      </c>
      <c r="F314" s="502" t="s">
        <v>2103</v>
      </c>
      <c r="G314" s="502" t="s">
        <v>2104</v>
      </c>
      <c r="H314" s="502" t="s">
        <v>2087</v>
      </c>
      <c r="I314" s="502" t="s">
        <v>2105</v>
      </c>
    </row>
    <row r="315" spans="1:9" x14ac:dyDescent="0.25">
      <c r="A315" s="505">
        <v>313</v>
      </c>
      <c r="B315" s="503">
        <v>5606188</v>
      </c>
      <c r="C315" s="509" t="s">
        <v>2106</v>
      </c>
      <c r="D315" s="503" t="s">
        <v>2107</v>
      </c>
      <c r="E315" s="502" t="s">
        <v>2108</v>
      </c>
      <c r="F315" s="502" t="s">
        <v>2109</v>
      </c>
      <c r="G315" s="502" t="s">
        <v>2110</v>
      </c>
      <c r="H315" s="502" t="s">
        <v>2087</v>
      </c>
      <c r="I315" s="502" t="s">
        <v>2105</v>
      </c>
    </row>
    <row r="316" spans="1:9" x14ac:dyDescent="0.25">
      <c r="A316" s="505">
        <v>314</v>
      </c>
      <c r="B316" s="503">
        <v>5606195</v>
      </c>
      <c r="C316" s="509" t="s">
        <v>2111</v>
      </c>
      <c r="D316" s="503" t="s">
        <v>2112</v>
      </c>
      <c r="E316" s="502" t="s">
        <v>2113</v>
      </c>
      <c r="F316" s="502" t="s">
        <v>2114</v>
      </c>
      <c r="G316" s="502" t="s">
        <v>2110</v>
      </c>
      <c r="H316" s="502" t="s">
        <v>2087</v>
      </c>
      <c r="I316" s="502" t="s">
        <v>2105</v>
      </c>
    </row>
    <row r="317" spans="1:9" x14ac:dyDescent="0.25">
      <c r="A317" s="505">
        <v>315</v>
      </c>
      <c r="B317" s="503">
        <v>5703236</v>
      </c>
      <c r="C317" s="509" t="s">
        <v>2115</v>
      </c>
      <c r="D317" s="503" t="s">
        <v>2116</v>
      </c>
      <c r="E317" s="502" t="s">
        <v>2117</v>
      </c>
      <c r="F317" s="502" t="s">
        <v>2114</v>
      </c>
      <c r="G317" s="502" t="s">
        <v>2110</v>
      </c>
      <c r="H317" s="502" t="s">
        <v>2087</v>
      </c>
      <c r="I317" s="502" t="s">
        <v>2105</v>
      </c>
    </row>
    <row r="318" spans="1:9" x14ac:dyDescent="0.25">
      <c r="A318" s="505">
        <v>316</v>
      </c>
      <c r="B318" s="503">
        <v>5607201</v>
      </c>
      <c r="C318" s="509" t="s">
        <v>2118</v>
      </c>
      <c r="D318" s="503" t="s">
        <v>2119</v>
      </c>
      <c r="E318" s="502" t="s">
        <v>2120</v>
      </c>
      <c r="F318" s="502" t="s">
        <v>2121</v>
      </c>
      <c r="G318" s="502" t="s">
        <v>2122</v>
      </c>
      <c r="H318" s="502" t="s">
        <v>2087</v>
      </c>
      <c r="I318" s="502" t="s">
        <v>2105</v>
      </c>
    </row>
    <row r="319" spans="1:9" x14ac:dyDescent="0.25">
      <c r="A319" s="505">
        <v>317</v>
      </c>
      <c r="B319" s="503">
        <v>5701221</v>
      </c>
      <c r="C319" s="510" t="s">
        <v>2200</v>
      </c>
      <c r="E319" s="502" t="s">
        <v>2123</v>
      </c>
      <c r="F319" s="502" t="s">
        <v>2124</v>
      </c>
      <c r="G319" s="502" t="s">
        <v>2125</v>
      </c>
      <c r="H319" s="502" t="s">
        <v>2087</v>
      </c>
      <c r="I319" s="502" t="s">
        <v>2126</v>
      </c>
    </row>
    <row r="320" spans="1:9" x14ac:dyDescent="0.25">
      <c r="A320" s="505">
        <v>318</v>
      </c>
      <c r="B320" s="503">
        <v>5701225</v>
      </c>
      <c r="C320" s="509" t="s">
        <v>2127</v>
      </c>
      <c r="D320" s="503" t="s">
        <v>2128</v>
      </c>
      <c r="E320" s="502" t="s">
        <v>2129</v>
      </c>
      <c r="F320" s="502" t="s">
        <v>2130</v>
      </c>
      <c r="G320" s="502" t="s">
        <v>2131</v>
      </c>
      <c r="H320" s="502" t="s">
        <v>2087</v>
      </c>
      <c r="I320" s="502" t="s">
        <v>2126</v>
      </c>
    </row>
    <row r="321" spans="1:9" x14ac:dyDescent="0.25">
      <c r="A321" s="505">
        <v>319</v>
      </c>
      <c r="B321" s="503">
        <v>5701222</v>
      </c>
      <c r="C321" s="509" t="s">
        <v>2132</v>
      </c>
      <c r="D321" s="503" t="s">
        <v>2133</v>
      </c>
      <c r="E321" s="502" t="s">
        <v>2134</v>
      </c>
      <c r="F321" s="502" t="s">
        <v>1396</v>
      </c>
      <c r="G321" s="502" t="s">
        <v>1396</v>
      </c>
      <c r="H321" s="502" t="s">
        <v>2087</v>
      </c>
      <c r="I321" s="502" t="s">
        <v>2126</v>
      </c>
    </row>
    <row r="322" spans="1:9" x14ac:dyDescent="0.25">
      <c r="A322" s="505">
        <v>320</v>
      </c>
      <c r="B322" s="503">
        <v>5701223</v>
      </c>
      <c r="C322" s="509" t="s">
        <v>2135</v>
      </c>
      <c r="D322" s="503" t="s">
        <v>2136</v>
      </c>
      <c r="E322" s="502" t="s">
        <v>2137</v>
      </c>
      <c r="F322" s="502" t="s">
        <v>2138</v>
      </c>
      <c r="G322" s="502" t="s">
        <v>1396</v>
      </c>
      <c r="H322" s="502" t="s">
        <v>2087</v>
      </c>
      <c r="I322" s="502" t="s">
        <v>2126</v>
      </c>
    </row>
    <row r="323" spans="1:9" x14ac:dyDescent="0.25">
      <c r="A323" s="505">
        <v>321</v>
      </c>
      <c r="B323" s="503">
        <v>5701226</v>
      </c>
      <c r="C323" s="509" t="s">
        <v>2139</v>
      </c>
      <c r="D323" s="503" t="s">
        <v>2140</v>
      </c>
      <c r="E323" s="502" t="s">
        <v>2141</v>
      </c>
      <c r="F323" s="502" t="s">
        <v>2138</v>
      </c>
      <c r="G323" s="502" t="s">
        <v>1396</v>
      </c>
      <c r="H323" s="502" t="s">
        <v>2087</v>
      </c>
      <c r="I323" s="502" t="s">
        <v>2126</v>
      </c>
    </row>
    <row r="324" spans="1:9" x14ac:dyDescent="0.25">
      <c r="A324" s="505">
        <v>322</v>
      </c>
      <c r="B324" s="503">
        <v>5406015</v>
      </c>
      <c r="C324" s="509" t="s">
        <v>2142</v>
      </c>
      <c r="D324" s="503" t="s">
        <v>2143</v>
      </c>
      <c r="E324" s="502" t="s">
        <v>2144</v>
      </c>
      <c r="F324" s="502" t="s">
        <v>2145</v>
      </c>
      <c r="G324" s="502" t="s">
        <v>2146</v>
      </c>
      <c r="H324" s="502" t="s">
        <v>2087</v>
      </c>
      <c r="I324" s="502" t="s">
        <v>2147</v>
      </c>
    </row>
    <row r="325" spans="1:9" x14ac:dyDescent="0.25">
      <c r="A325" s="505">
        <v>323</v>
      </c>
      <c r="B325" s="503">
        <v>5711307</v>
      </c>
      <c r="C325" s="509" t="s">
        <v>2148</v>
      </c>
      <c r="D325" s="503" t="s">
        <v>2149</v>
      </c>
      <c r="E325" s="502" t="s">
        <v>2150</v>
      </c>
      <c r="F325" s="502" t="s">
        <v>2151</v>
      </c>
      <c r="G325" s="502" t="s">
        <v>2152</v>
      </c>
      <c r="H325" s="502" t="s">
        <v>2087</v>
      </c>
      <c r="I325" s="502" t="s">
        <v>2153</v>
      </c>
    </row>
    <row r="326" spans="1:9" x14ac:dyDescent="0.25">
      <c r="A326" s="505">
        <v>324</v>
      </c>
      <c r="B326" s="503">
        <v>5703235</v>
      </c>
      <c r="C326" s="509" t="s">
        <v>2154</v>
      </c>
      <c r="D326" s="503" t="s">
        <v>2155</v>
      </c>
      <c r="E326" s="502" t="s">
        <v>2156</v>
      </c>
      <c r="F326" s="502" t="s">
        <v>2157</v>
      </c>
      <c r="G326" s="502" t="s">
        <v>2158</v>
      </c>
      <c r="H326" s="502" t="s">
        <v>2087</v>
      </c>
      <c r="I326" s="502" t="s">
        <v>2153</v>
      </c>
    </row>
    <row r="327" spans="1:9" x14ac:dyDescent="0.25">
      <c r="A327" s="505">
        <v>325</v>
      </c>
      <c r="B327" s="503">
        <v>5706281</v>
      </c>
      <c r="C327" s="509" t="s">
        <v>2159</v>
      </c>
      <c r="D327" s="503" t="s">
        <v>2160</v>
      </c>
      <c r="E327" s="502" t="s">
        <v>2161</v>
      </c>
      <c r="F327" s="502" t="s">
        <v>2162</v>
      </c>
      <c r="G327" s="502" t="s">
        <v>2158</v>
      </c>
      <c r="H327" s="502" t="s">
        <v>2087</v>
      </c>
      <c r="I327" s="502" t="s">
        <v>2153</v>
      </c>
    </row>
    <row r="328" spans="1:9" x14ac:dyDescent="0.25">
      <c r="A328" s="505">
        <v>326</v>
      </c>
      <c r="B328" s="503">
        <v>5607206</v>
      </c>
      <c r="C328" s="510" t="s">
        <v>2201</v>
      </c>
      <c r="E328" s="502" t="s">
        <v>2163</v>
      </c>
      <c r="F328" s="502" t="s">
        <v>2164</v>
      </c>
      <c r="G328" s="502" t="s">
        <v>2110</v>
      </c>
      <c r="H328" s="502" t="s">
        <v>2087</v>
      </c>
      <c r="I328" s="502" t="s">
        <v>2165</v>
      </c>
    </row>
    <row r="329" spans="1:9" x14ac:dyDescent="0.25">
      <c r="A329" s="505"/>
    </row>
    <row r="330" spans="1:9" x14ac:dyDescent="0.25">
      <c r="A330" s="505"/>
    </row>
    <row r="331" spans="1:9" x14ac:dyDescent="0.25">
      <c r="A331" s="505"/>
    </row>
    <row r="332" spans="1:9" x14ac:dyDescent="0.25">
      <c r="A332" s="505"/>
    </row>
    <row r="333" spans="1:9" x14ac:dyDescent="0.25">
      <c r="A333" s="505"/>
    </row>
    <row r="334" spans="1:9" x14ac:dyDescent="0.25">
      <c r="A334" s="505"/>
    </row>
    <row r="335" spans="1:9" x14ac:dyDescent="0.25">
      <c r="A335" s="505"/>
    </row>
    <row r="336" spans="1:9" x14ac:dyDescent="0.25">
      <c r="A336" s="505"/>
    </row>
    <row r="337" spans="1:7" x14ac:dyDescent="0.25">
      <c r="A337" s="505"/>
    </row>
    <row r="338" spans="1:7" x14ac:dyDescent="0.25">
      <c r="A338" s="505"/>
    </row>
    <row r="339" spans="1:7" x14ac:dyDescent="0.25">
      <c r="A339" s="505"/>
    </row>
    <row r="340" spans="1:7" x14ac:dyDescent="0.25">
      <c r="A340" s="505"/>
    </row>
    <row r="341" spans="1:7" x14ac:dyDescent="0.25">
      <c r="A341" s="505"/>
    </row>
    <row r="342" spans="1:7" x14ac:dyDescent="0.25">
      <c r="A342" s="505"/>
    </row>
    <row r="343" spans="1:7" x14ac:dyDescent="0.25">
      <c r="A343" s="505"/>
    </row>
    <row r="344" spans="1:7" x14ac:dyDescent="0.25">
      <c r="A344" s="505"/>
    </row>
    <row r="345" spans="1:7" x14ac:dyDescent="0.25">
      <c r="A345" s="505"/>
    </row>
    <row r="346" spans="1:7" x14ac:dyDescent="0.25">
      <c r="A346" s="505"/>
    </row>
    <row r="347" spans="1:7" x14ac:dyDescent="0.25">
      <c r="A347" s="505"/>
      <c r="G347" s="508"/>
    </row>
    <row r="348" spans="1:7" x14ac:dyDescent="0.25">
      <c r="A348" s="505"/>
    </row>
    <row r="349" spans="1:7" x14ac:dyDescent="0.25">
      <c r="A349" s="505"/>
    </row>
    <row r="350" spans="1:7" x14ac:dyDescent="0.25">
      <c r="A350" s="505"/>
    </row>
    <row r="351" spans="1:7" x14ac:dyDescent="0.25">
      <c r="A351" s="505"/>
    </row>
    <row r="352" spans="1:7" x14ac:dyDescent="0.25">
      <c r="A352" s="505"/>
    </row>
  </sheetData>
  <sheetProtection algorithmName="SHA-512" hashValue="zNsv/sXjLPF9CRZ9Y3lIC/8Vd7rmKQ7PSLP7ueCZsRLi4B8flBApOYk1brKB5DYmjfgySZr3HfMLPXqywEPtrQ==" saltValue="LZw3bXKuF+xMTMaTaZAnVg==" spinCount="100000" sheet="1" objects="1" scenarios="1"/>
  <hyperlinks>
    <hyperlink ref="J6" r:id="rId1"/>
    <hyperlink ref="J3" r:id="rId2"/>
    <hyperlink ref="J4" r:id="rId3"/>
    <hyperlink ref="J12" r:id="rId4"/>
    <hyperlink ref="J14" r:id="rId5"/>
    <hyperlink ref="J13" r:id="rId6"/>
    <hyperlink ref="J15" r:id="rId7"/>
    <hyperlink ref="J20" r:id="rId8"/>
    <hyperlink ref="J19" r:id="rId9"/>
    <hyperlink ref="J17" r:id="rId10"/>
    <hyperlink ref="J16" r:id="rId11"/>
    <hyperlink ref="J18" r:id="rId12"/>
    <hyperlink ref="J21" r:id="rId13"/>
    <hyperlink ref="J22" r:id="rId14"/>
    <hyperlink ref="J23" r:id="rId15"/>
    <hyperlink ref="J25" r:id="rId16"/>
    <hyperlink ref="J24" r:id="rId17"/>
    <hyperlink ref="J26" r:id="rId18"/>
    <hyperlink ref="J27" r:id="rId19"/>
    <hyperlink ref="J28" r:id="rId20"/>
    <hyperlink ref="J29" r:id="rId21"/>
    <hyperlink ref="J31" r:id="rId22"/>
    <hyperlink ref="J30" r:id="rId23"/>
    <hyperlink ref="J35" r:id="rId24"/>
    <hyperlink ref="J34" r:id="rId25"/>
    <hyperlink ref="J32" r:id="rId26"/>
    <hyperlink ref="J36" r:id="rId27"/>
    <hyperlink ref="J37" r:id="rId28"/>
    <hyperlink ref="J33" r:id="rId29"/>
    <hyperlink ref="J38" r:id="rId30"/>
    <hyperlink ref="J39" r:id="rId31"/>
    <hyperlink ref="J40" r:id="rId32"/>
    <hyperlink ref="J41" r:id="rId33"/>
    <hyperlink ref="J44" r:id="rId34"/>
    <hyperlink ref="J42" r:id="rId35"/>
    <hyperlink ref="J43" r:id="rId36"/>
    <hyperlink ref="J46" r:id="rId37"/>
    <hyperlink ref="J45" r:id="rId38"/>
    <hyperlink ref="J48" r:id="rId39"/>
    <hyperlink ref="J47" r:id="rId40"/>
    <hyperlink ref="J51" r:id="rId41"/>
    <hyperlink ref="J50" r:id="rId42"/>
    <hyperlink ref="J49" r:id="rId43"/>
    <hyperlink ref="J53" r:id="rId44"/>
    <hyperlink ref="J52" r:id="rId45"/>
    <hyperlink ref="J55" r:id="rId46"/>
    <hyperlink ref="J54" r:id="rId47"/>
    <hyperlink ref="J56" r:id="rId48"/>
    <hyperlink ref="J57" r:id="rId49"/>
    <hyperlink ref="J61" r:id="rId50"/>
    <hyperlink ref="J62" r:id="rId51"/>
    <hyperlink ref="J63" r:id="rId52"/>
    <hyperlink ref="J58" r:id="rId53"/>
    <hyperlink ref="J59" r:id="rId54"/>
    <hyperlink ref="J60" r:id="rId55"/>
    <hyperlink ref="J64" r:id="rId56"/>
    <hyperlink ref="J66" r:id="rId57"/>
    <hyperlink ref="J65" r:id="rId58"/>
    <hyperlink ref="J67" r:id="rId59"/>
    <hyperlink ref="J68" r:id="rId60"/>
    <hyperlink ref="J69" r:id="rId61"/>
    <hyperlink ref="J74" r:id="rId62"/>
    <hyperlink ref="J73" r:id="rId63"/>
    <hyperlink ref="J72" r:id="rId64"/>
    <hyperlink ref="J71" r:id="rId65"/>
    <hyperlink ref="J75" r:id="rId66"/>
    <hyperlink ref="J77" r:id="rId67"/>
    <hyperlink ref="J76" r:id="rId68"/>
    <hyperlink ref="J79" r:id="rId69"/>
    <hyperlink ref="J81" r:id="rId70"/>
    <hyperlink ref="J86" r:id="rId71"/>
    <hyperlink ref="J85" r:id="rId72"/>
    <hyperlink ref="J80" r:id="rId73"/>
    <hyperlink ref="J84" r:id="rId74"/>
    <hyperlink ref="J83" r:id="rId75"/>
    <hyperlink ref="J87" r:id="rId76"/>
    <hyperlink ref="J82" r:id="rId77"/>
    <hyperlink ref="J90" r:id="rId78"/>
    <hyperlink ref="J88" r:id="rId79"/>
    <hyperlink ref="J89" r:id="rId80"/>
    <hyperlink ref="J91" r:id="rId81"/>
    <hyperlink ref="J92" r:id="rId82"/>
    <hyperlink ref="J95" r:id="rId83"/>
    <hyperlink ref="J96" r:id="rId84"/>
    <hyperlink ref="J94" r:id="rId85"/>
    <hyperlink ref="J93" r:id="rId86"/>
    <hyperlink ref="J125" r:id="rId87"/>
    <hyperlink ref="J123" r:id="rId88"/>
    <hyperlink ref="J122" r:id="rId89"/>
    <hyperlink ref="J121" r:id="rId90"/>
    <hyperlink ref="J124" r:id="rId91"/>
    <hyperlink ref="J126" r:id="rId92"/>
  </hyperlinks>
  <pageMargins left="0.7" right="0.7" top="0.75" bottom="0.75" header="0.3" footer="0.3"/>
  <drawing r:id="rId9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แผ่นงาน</vt:lpstr>
      </vt:variant>
      <vt:variant>
        <vt:i4>22</vt:i4>
      </vt:variant>
      <vt:variant>
        <vt:lpstr>ช่วงที่มีชื่อ</vt:lpstr>
      </vt:variant>
      <vt:variant>
        <vt:i4>49</vt:i4>
      </vt:variant>
    </vt:vector>
  </HeadingPairs>
  <TitlesOfParts>
    <vt:vector size="71" baseType="lpstr">
      <vt:lpstr>members</vt:lpstr>
      <vt:lpstr>Home</vt:lpstr>
      <vt:lpstr>อ่านก่อนทำ</vt:lpstr>
      <vt:lpstr>เกณฑ์</vt:lpstr>
      <vt:lpstr>นักเรียน</vt:lpstr>
      <vt:lpstr>ปก</vt:lpstr>
      <vt:lpstr>เวลาเรียน</vt:lpstr>
      <vt:lpstr>list01</vt:lpstr>
      <vt:lpstr>คะแนน1</vt:lpstr>
      <vt:lpstr>คุณลักษณะ</vt:lpstr>
      <vt:lpstr>คุณลักษณะรายข้อ</vt:lpstr>
      <vt:lpstr>คิดวิเคราะห์</vt:lpstr>
      <vt:lpstr>คิดวิเคราะห์รายข้อ</vt:lpstr>
      <vt:lpstr>ตัวชีวัด</vt:lpstr>
      <vt:lpstr>คำอธิบาย</vt:lpstr>
      <vt:lpstr>ตัวชี้วัดคุณลักษณะ</vt:lpstr>
      <vt:lpstr>ตัวชี้วัดการอ่าน</vt:lpstr>
      <vt:lpstr>บันทึกข้อความ</vt:lpstr>
      <vt:lpstr>รายงาน1</vt:lpstr>
      <vt:lpstr>แผนภูมิ</vt:lpstr>
      <vt:lpstr>aboutme</vt:lpstr>
      <vt:lpstr>สมาชิก</vt:lpstr>
      <vt:lpstr>date</vt:lpstr>
      <vt:lpstr>grade1</vt:lpstr>
      <vt:lpstr>grade2</vt:lpstr>
      <vt:lpstr>grade22</vt:lpstr>
      <vt:lpstr>grade3</vt:lpstr>
      <vt:lpstr>gradeact</vt:lpstr>
      <vt:lpstr>group_sara</vt:lpstr>
      <vt:lpstr>kroo</vt:lpstr>
      <vt:lpstr>level_class</vt:lpstr>
      <vt:lpstr>level_ed</vt:lpstr>
      <vt:lpstr>list</vt:lpstr>
      <vt:lpstr>mempp5before</vt:lpstr>
      <vt:lpstr>month</vt:lpstr>
      <vt:lpstr>months</vt:lpstr>
      <vt:lpstr>posit</vt:lpstr>
      <vt:lpstr>aboutme!Print_Area</vt:lpstr>
      <vt:lpstr>Home!Print_Area</vt:lpstr>
      <vt:lpstr>เกณฑ์!Print_Area</vt:lpstr>
      <vt:lpstr>คะแนน1!Print_Area</vt:lpstr>
      <vt:lpstr>คำอธิบาย!Print_Area</vt:lpstr>
      <vt:lpstr>คิดวิเคราะห์!Print_Area</vt:lpstr>
      <vt:lpstr>คิดวิเคราะห์รายข้อ!Print_Area</vt:lpstr>
      <vt:lpstr>คุณลักษณะ!Print_Area</vt:lpstr>
      <vt:lpstr>คุณลักษณะรายข้อ!Print_Area</vt:lpstr>
      <vt:lpstr>ตัวชีวัด!Print_Area</vt:lpstr>
      <vt:lpstr>ตัวชี้วัดการอ่าน!Print_Area</vt:lpstr>
      <vt:lpstr>ตัวชี้วัดคุณลักษณะ!Print_Area</vt:lpstr>
      <vt:lpstr>นักเรียน!Print_Area</vt:lpstr>
      <vt:lpstr>บันทึกข้อความ!Print_Area</vt:lpstr>
      <vt:lpstr>ปก!Print_Area</vt:lpstr>
      <vt:lpstr>แผนภูมิ!Print_Area</vt:lpstr>
      <vt:lpstr>รายงาน1!Print_Area</vt:lpstr>
      <vt:lpstr>เวลาเรียน!Print_Area</vt:lpstr>
      <vt:lpstr>อ่านก่อนทำ!Print_Area</vt:lpstr>
      <vt:lpstr>คะแนน1!Print_Titles</vt:lpstr>
      <vt:lpstr>คิดวิเคราะห์!Print_Titles</vt:lpstr>
      <vt:lpstr>คิดวิเคราะห์รายข้อ!Print_Titles</vt:lpstr>
      <vt:lpstr>คุณลักษณะ!Print_Titles</vt:lpstr>
      <vt:lpstr>คุณลักษณะรายข้อ!Print_Titles</vt:lpstr>
      <vt:lpstr>ตัวชีวัด!Print_Titles</vt:lpstr>
      <vt:lpstr>รายงาน1!Print_Titles</vt:lpstr>
      <vt:lpstr>เวลาเรียน!Print_Titles</vt:lpstr>
      <vt:lpstr>scor1</vt:lpstr>
      <vt:lpstr>section</vt:lpstr>
      <vt:lpstr>status</vt:lpstr>
      <vt:lpstr>time</vt:lpstr>
      <vt:lpstr>vadpol</vt:lpstr>
      <vt:lpstr>year_ed</vt:lpstr>
      <vt:lpstr>years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</dc:creator>
  <cp:lastModifiedBy>win-7</cp:lastModifiedBy>
  <cp:lastPrinted>2015-02-15T04:10:15Z</cp:lastPrinted>
  <dcterms:created xsi:type="dcterms:W3CDTF">2004-09-09T07:11:14Z</dcterms:created>
  <dcterms:modified xsi:type="dcterms:W3CDTF">2015-08-31T03:11:47Z</dcterms:modified>
</cp:coreProperties>
</file>